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9155" windowHeight="11310" firstSheet="1" activeTab="1"/>
  </bookViews>
  <sheets>
    <sheet name="_SSC" sheetId="1" state="veryHidden" r:id="rId1"/>
    <sheet name="Sheet1" sheetId="2" r:id="rId2"/>
    <sheet name="Sheet2" sheetId="3" r:id="rId3"/>
    <sheet name="Sheet3" sheetId="4" r:id="rId4"/>
  </sheets>
  <definedNames>
    <definedName name="_xlnm.Print_Area" localSheetId="1">'Sheet1'!$A$1:$I$149</definedName>
  </definedNames>
  <calcPr fullCalcOnLoad="1"/>
</workbook>
</file>

<file path=xl/sharedStrings.xml><?xml version="1.0" encoding="utf-8"?>
<sst xmlns="http://schemas.openxmlformats.org/spreadsheetml/2006/main" count="308" uniqueCount="119">
  <si>
    <t>Television</t>
  </si>
  <si>
    <t>Kitchen</t>
  </si>
  <si>
    <t>Refrigerator</t>
  </si>
  <si>
    <t>Utility Room</t>
  </si>
  <si>
    <t xml:space="preserve">Living Room </t>
  </si>
  <si>
    <t>Bathroom</t>
  </si>
  <si>
    <t>Bedroom</t>
  </si>
  <si>
    <t>Office</t>
  </si>
  <si>
    <t>Garage</t>
  </si>
  <si>
    <t>Outdoors</t>
  </si>
  <si>
    <t>Annual kWh</t>
  </si>
  <si>
    <t>Annual Cost</t>
  </si>
  <si>
    <t>Monthly Avg.</t>
  </si>
  <si>
    <t>Quantity</t>
  </si>
  <si>
    <t>Wattage</t>
  </si>
  <si>
    <t>Hrs/Day</t>
  </si>
  <si>
    <t>Hrs/Year</t>
  </si>
  <si>
    <t>kWh</t>
  </si>
  <si>
    <t>Cost</t>
  </si>
  <si>
    <t>Avg.</t>
  </si>
  <si>
    <t>Annual</t>
  </si>
  <si>
    <t>Monthly</t>
  </si>
  <si>
    <t>Inputs</t>
  </si>
  <si>
    <t>&gt;50" LED</t>
  </si>
  <si>
    <t>40 - 49" LED</t>
  </si>
  <si>
    <t>30-39" LED</t>
  </si>
  <si>
    <t>&gt;50" Plasma</t>
  </si>
  <si>
    <t>40-49" Plasma</t>
  </si>
  <si>
    <t>&gt;50" LCD</t>
  </si>
  <si>
    <t>40-49" LCD</t>
  </si>
  <si>
    <t>&gt;50" DLP</t>
  </si>
  <si>
    <t>40-49" DLP</t>
  </si>
  <si>
    <t>30-36" Tube</t>
  </si>
  <si>
    <t>25-27" Tube</t>
  </si>
  <si>
    <t>19-20" Tube</t>
  </si>
  <si>
    <t>Type</t>
  </si>
  <si>
    <t>Electric Rate   $</t>
  </si>
  <si>
    <t>Range w/oven</t>
  </si>
  <si>
    <t>Microwave</t>
  </si>
  <si>
    <t>Toaster Oven</t>
  </si>
  <si>
    <t>Crock Pot</t>
  </si>
  <si>
    <t>19 cu. ft. - Frostfree</t>
  </si>
  <si>
    <t>Pre  1993</t>
  </si>
  <si>
    <t>DOE Energy Star</t>
  </si>
  <si>
    <t>14.0 cu. Ft</t>
  </si>
  <si>
    <t>14.0 cu ft.
Frostfree</t>
  </si>
  <si>
    <t>17.0 cu. ft.
frostfee</t>
  </si>
  <si>
    <t>19.0 cu. ft.
frostfee</t>
  </si>
  <si>
    <t>21.0 cu. ft.
Side-by-side</t>
  </si>
  <si>
    <t>24.0 cu. ft.
Side-by-side</t>
  </si>
  <si>
    <t>25.0 cu. ft.
Side-by-side</t>
  </si>
  <si>
    <t>14.0 cu. ft.</t>
  </si>
  <si>
    <t>14 cu. ft.
Frostfree</t>
  </si>
  <si>
    <t>17 cu. ft.
Frostfree</t>
  </si>
  <si>
    <t>21 cu. ft. - Side by Side</t>
  </si>
  <si>
    <t>24 cu. ft. - Side by Side
Frostfee</t>
  </si>
  <si>
    <t>25 cu. ft. - Side by Side
Frostfee</t>
  </si>
  <si>
    <t>Clothes Washer</t>
  </si>
  <si>
    <t>Dehumidifier</t>
  </si>
  <si>
    <t>Vacuum Cleaner</t>
  </si>
  <si>
    <t>Iron</t>
  </si>
  <si>
    <t>Stereo</t>
  </si>
  <si>
    <t>VCR/DVD</t>
  </si>
  <si>
    <t>Hair Dryer</t>
  </si>
  <si>
    <t>Whirlpool Tub</t>
  </si>
  <si>
    <t>Curling Iron</t>
  </si>
  <si>
    <t>Clock Radio</t>
  </si>
  <si>
    <t>Nebulizer</t>
  </si>
  <si>
    <t>Oxygen Concentrator</t>
  </si>
  <si>
    <t>Sleep Apnea Machine</t>
  </si>
  <si>
    <t>Electric Blanket</t>
  </si>
  <si>
    <t>Computer</t>
  </si>
  <si>
    <t>Ceiling Fan</t>
  </si>
  <si>
    <t>Whole House Fan</t>
  </si>
  <si>
    <t>Power Tool</t>
  </si>
  <si>
    <t>Septic Pump</t>
  </si>
  <si>
    <t>Lighting</t>
  </si>
  <si>
    <t>40W</t>
  </si>
  <si>
    <t>60W</t>
  </si>
  <si>
    <t>75W</t>
  </si>
  <si>
    <t>100W</t>
  </si>
  <si>
    <t>Bedrooms</t>
  </si>
  <si>
    <t>Livingroom</t>
  </si>
  <si>
    <t>Outside</t>
  </si>
  <si>
    <t>Older Single  Pool Pump</t>
  </si>
  <si>
    <t>Newer 2 stage Pool Pump</t>
  </si>
  <si>
    <t>Heating &amp; Air</t>
  </si>
  <si>
    <t>Pool Heater 
5.0 kw</t>
  </si>
  <si>
    <t>Pool Heater 
2.0 kw</t>
  </si>
  <si>
    <t>Standard Avg.</t>
  </si>
  <si>
    <t>Over/Under</t>
  </si>
  <si>
    <t>Your Estimated Totals</t>
  </si>
  <si>
    <t>Mini-frig
 1.7 cu. ft.</t>
  </si>
  <si>
    <t>Nintendo Wii</t>
  </si>
  <si>
    <t>Xbox 360</t>
  </si>
  <si>
    <t>PS3</t>
  </si>
  <si>
    <t>HD Cable Box</t>
  </si>
  <si>
    <t>Window Unit</t>
  </si>
  <si>
    <t>Space Heater</t>
  </si>
  <si>
    <t>Elect. Water Heater</t>
  </si>
  <si>
    <t xml:space="preserve">*IMPORTANT INFORMATION: This form is for general understanding of the impact of conservation. It is not an actual representation of appliance usage as it will vary from model to model.*  </t>
  </si>
  <si>
    <t>Dishwasher with Dry Cycle</t>
  </si>
  <si>
    <t>Dishwasher w/o Dry Cycle</t>
  </si>
  <si>
    <t>Elect. Clothes Dryer</t>
  </si>
  <si>
    <t>Well Pump</t>
  </si>
  <si>
    <t>Ink Jet Printer</t>
  </si>
  <si>
    <t>Backup Heating strips</t>
  </si>
  <si>
    <r>
      <t xml:space="preserve">Central Air </t>
    </r>
    <r>
      <rPr>
        <b/>
        <sz val="12"/>
        <color indexed="8"/>
        <rFont val="Calibri"/>
        <family val="2"/>
      </rPr>
      <t>2.5Ton</t>
    </r>
    <r>
      <rPr>
        <b/>
        <sz val="8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SEER 12</t>
    </r>
  </si>
  <si>
    <r>
      <t xml:space="preserve">Central Air </t>
    </r>
    <r>
      <rPr>
        <b/>
        <sz val="12"/>
        <color indexed="8"/>
        <rFont val="Calibri"/>
        <family val="2"/>
      </rPr>
      <t>2.5Ton</t>
    </r>
    <r>
      <rPr>
        <b/>
        <sz val="8"/>
        <color indexed="8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SEER 15</t>
    </r>
  </si>
  <si>
    <t>Window Fan</t>
  </si>
  <si>
    <t>Laptop</t>
  </si>
  <si>
    <t xml:space="preserve">1HP Air Compressor </t>
  </si>
  <si>
    <t>Floodlight</t>
  </si>
  <si>
    <t>Elect Furnance - 1500 sf</t>
  </si>
  <si>
    <t>{"IsHide":false,"SheetId":1,"Name":"Sheet1","HiddenRow":1,"VisibleRange":"","SheetTheme":{"TabColor":"","BodyColor":"","BodyImage":""}}</t>
  </si>
  <si>
    <t>{"IsHide":true,"SheetId":2,"Name":"Sheet2","HiddenRow":2,"VisibleRange":"","SheetTheme":{"TabColor":"","BodyColor":"","BodyImage":""}}</t>
  </si>
  <si>
    <t>{"IsHide":true,"SheetId":3,"Name":"Sheet3","HiddenRow":3,"VisibleRange":"","SheetTheme":{"TabColor":"","BodyColor":"","BodyImage":""}}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</si>
  <si>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],"ConversionPath":"h:\\\\SpreadsheetConverter"},"AdvancedSettingsModels":[],"Dropbox":{"AccessToken":"","AccessSecret":""},"SpreadsheetServer":{"Username":"","Password":"","ServerUrl":""},"ConfigureSubmitDefault":{"Email":""}}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</si>
  <si>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0,"Edition":0,"IgnoreBgInputCell":false}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</si>
</sst>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2"/>
      <color indexed="18"/>
      <name val="Calibri"/>
      <family val="2"/>
    </font>
    <font>
      <b/>
      <u val="single"/>
      <sz val="12"/>
      <color indexed="18"/>
      <name val="Calibri"/>
      <family val="2"/>
    </font>
    <font>
      <b/>
      <u val="singleAccounting"/>
      <sz val="12"/>
      <color indexed="18"/>
      <name val="Calibri"/>
      <family val="2"/>
    </font>
    <font>
      <b/>
      <sz val="14"/>
      <color indexed="1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u val="singleAccounting"/>
      <sz val="18"/>
      <color indexed="8"/>
      <name val="Calibri"/>
      <family val="2"/>
    </font>
    <font>
      <b/>
      <i/>
      <sz val="14"/>
      <color indexed="18"/>
      <name val="Calibri"/>
      <family val="2"/>
    </font>
    <font>
      <b/>
      <i/>
      <sz val="12"/>
      <color indexed="18"/>
      <name val="Calibri"/>
      <family val="2"/>
    </font>
    <font>
      <b/>
      <i/>
      <u val="single"/>
      <sz val="12"/>
      <color indexed="18"/>
      <name val="Calibri"/>
      <family val="2"/>
    </font>
    <font>
      <b/>
      <i/>
      <u val="singleAccounting"/>
      <sz val="12"/>
      <color indexed="18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i/>
      <sz val="18"/>
      <color indexed="60"/>
      <name val="Britannic Bold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4" tint="-0.4999699890613556"/>
      <name val="Calibri"/>
      <family val="2"/>
    </font>
    <font>
      <b/>
      <u val="single"/>
      <sz val="12"/>
      <color theme="4" tint="-0.4999699890613556"/>
      <name val="Calibri"/>
      <family val="2"/>
    </font>
    <font>
      <b/>
      <u val="singleAccounting"/>
      <sz val="18"/>
      <color theme="1"/>
      <name val="Calibri"/>
      <family val="2"/>
    </font>
    <font>
      <b/>
      <i/>
      <sz val="12"/>
      <color theme="4" tint="-0.4999699890613556"/>
      <name val="Calibri"/>
      <family val="2"/>
    </font>
    <font>
      <b/>
      <i/>
      <u val="single"/>
      <sz val="12"/>
      <color theme="4" tint="-0.4999699890613556"/>
      <name val="Calibri"/>
      <family val="2"/>
    </font>
    <font>
      <b/>
      <i/>
      <u val="singleAccounting"/>
      <sz val="12"/>
      <color theme="4" tint="-0.4999699890613556"/>
      <name val="Calibri"/>
      <family val="2"/>
    </font>
    <font>
      <b/>
      <u val="singleAccounting"/>
      <sz val="12"/>
      <color theme="4" tint="-0.4999699890613556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14"/>
      <color theme="4" tint="-0.4999699890613556"/>
      <name val="Calibri"/>
      <family val="2"/>
    </font>
    <font>
      <b/>
      <sz val="14"/>
      <color theme="4" tint="-0.4999699890613556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  <font>
      <b/>
      <i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/>
    </border>
    <border>
      <left style="thin"/>
      <right style="thin"/>
      <top style="thin"/>
      <bottom style="medium"/>
    </border>
    <border>
      <left style="medium"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medium"/>
      <top/>
      <bottom style="thin">
        <color theme="0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/>
      <right style="thin"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/>
      <right style="thin"/>
      <top style="medium"/>
      <bottom style="thin"/>
    </border>
    <border>
      <left/>
      <right/>
      <top style="medium"/>
      <bottom style="thin">
        <color theme="0"/>
      </bottom>
    </border>
    <border>
      <left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  <border>
      <left/>
      <right/>
      <top style="thin">
        <color theme="0"/>
      </top>
      <bottom style="medium"/>
    </border>
    <border>
      <left/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thin">
        <color theme="0"/>
      </left>
      <right style="medium"/>
      <top style="thin">
        <color theme="0"/>
      </top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 style="medium"/>
      <right/>
      <top style="thin">
        <color theme="0"/>
      </top>
      <bottom style="medium"/>
    </border>
    <border>
      <left style="medium"/>
      <right/>
      <top style="thin">
        <color theme="0"/>
      </top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>
        <color theme="0"/>
      </right>
      <top style="medium"/>
      <bottom style="medium"/>
    </border>
    <border>
      <left style="thin">
        <color theme="0"/>
      </left>
      <right style="thin">
        <color theme="0"/>
      </right>
      <top style="medium"/>
      <bottom style="medium"/>
    </border>
    <border>
      <left style="thin">
        <color theme="0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4" fontId="42" fillId="33" borderId="10" xfId="44" applyFont="1" applyFill="1" applyBorder="1" applyAlignment="1">
      <alignment horizontal="center" vertical="center"/>
    </xf>
    <xf numFmtId="0" fontId="0" fillId="12" borderId="10" xfId="0" applyFill="1" applyBorder="1" applyAlignment="1">
      <alignment vertical="center"/>
    </xf>
    <xf numFmtId="0" fontId="55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1" fontId="0" fillId="12" borderId="10" xfId="0" applyNumberFormat="1" applyFill="1" applyBorder="1" applyAlignment="1">
      <alignment horizontal="center" vertical="center"/>
    </xf>
    <xf numFmtId="44" fontId="0" fillId="12" borderId="10" xfId="44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0" fillId="12" borderId="12" xfId="0" applyFill="1" applyBorder="1" applyAlignment="1">
      <alignment horizontal="center" vertical="center"/>
    </xf>
    <xf numFmtId="0" fontId="53" fillId="12" borderId="13" xfId="0" applyFont="1" applyFill="1" applyBorder="1" applyAlignment="1">
      <alignment vertical="center"/>
    </xf>
    <xf numFmtId="0" fontId="0" fillId="12" borderId="14" xfId="0" applyFill="1" applyBorder="1" applyAlignment="1">
      <alignment horizontal="center" vertical="center"/>
    </xf>
    <xf numFmtId="0" fontId="0" fillId="34" borderId="15" xfId="0" applyFill="1" applyBorder="1" applyAlignment="1" applyProtection="1">
      <alignment horizontal="center" vertical="center"/>
      <protection locked="0"/>
    </xf>
    <xf numFmtId="1" fontId="0" fillId="12" borderId="11" xfId="0" applyNumberFormat="1" applyFill="1" applyBorder="1" applyAlignment="1">
      <alignment horizontal="center" vertical="center"/>
    </xf>
    <xf numFmtId="44" fontId="0" fillId="12" borderId="11" xfId="44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vertical="center"/>
    </xf>
    <xf numFmtId="44" fontId="42" fillId="33" borderId="17" xfId="44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 vertical="center"/>
    </xf>
    <xf numFmtId="0" fontId="53" fillId="12" borderId="17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44" fontId="0" fillId="12" borderId="17" xfId="44" applyFont="1" applyFill="1" applyBorder="1" applyAlignment="1">
      <alignment horizontal="center" vertical="center"/>
    </xf>
    <xf numFmtId="0" fontId="0" fillId="12" borderId="16" xfId="0" applyFill="1" applyBorder="1" applyAlignment="1">
      <alignment/>
    </xf>
    <xf numFmtId="0" fontId="53" fillId="12" borderId="16" xfId="0" applyFont="1" applyFill="1" applyBorder="1" applyAlignment="1">
      <alignment/>
    </xf>
    <xf numFmtId="44" fontId="0" fillId="12" borderId="18" xfId="44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 wrapText="1"/>
    </xf>
    <xf numFmtId="37" fontId="58" fillId="34" borderId="19" xfId="44" applyNumberFormat="1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/>
    </xf>
    <xf numFmtId="0" fontId="39" fillId="33" borderId="21" xfId="0" applyFont="1" applyFill="1" applyBorder="1" applyAlignment="1" applyProtection="1">
      <alignment horizontal="center" vertical="center"/>
      <protection locked="0"/>
    </xf>
    <xf numFmtId="0" fontId="39" fillId="33" borderId="21" xfId="0" applyFont="1" applyFill="1" applyBorder="1" applyAlignment="1">
      <alignment horizontal="center" vertical="center" wrapText="1"/>
    </xf>
    <xf numFmtId="37" fontId="42" fillId="33" borderId="21" xfId="44" applyNumberFormat="1" applyFont="1" applyFill="1" applyBorder="1" applyAlignment="1">
      <alignment horizontal="center" vertical="center"/>
    </xf>
    <xf numFmtId="44" fontId="42" fillId="33" borderId="21" xfId="44" applyFont="1" applyFill="1" applyBorder="1" applyAlignment="1">
      <alignment horizontal="center" vertical="center"/>
    </xf>
    <xf numFmtId="44" fontId="42" fillId="33" borderId="22" xfId="44" applyFont="1" applyFill="1" applyBorder="1" applyAlignment="1">
      <alignment horizontal="center" vertical="center"/>
    </xf>
    <xf numFmtId="44" fontId="58" fillId="34" borderId="19" xfId="44" applyFont="1" applyFill="1" applyBorder="1" applyAlignment="1">
      <alignment horizontal="center" vertical="center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24" xfId="0" applyFill="1" applyBorder="1" applyAlignment="1" applyProtection="1">
      <alignment horizontal="center" vertical="center"/>
      <protection locked="0"/>
    </xf>
    <xf numFmtId="0" fontId="53" fillId="12" borderId="13" xfId="0" applyFont="1" applyFill="1" applyBorder="1" applyAlignment="1">
      <alignment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12" xfId="0" applyFill="1" applyBorder="1" applyAlignment="1">
      <alignment horizontal="center" vertical="center" wrapText="1"/>
    </xf>
    <xf numFmtId="0" fontId="53" fillId="12" borderId="13" xfId="0" applyFont="1" applyFill="1" applyBorder="1" applyAlignment="1">
      <alignment/>
    </xf>
    <xf numFmtId="0" fontId="53" fillId="12" borderId="13" xfId="0" applyFont="1" applyFill="1" applyBorder="1" applyAlignment="1">
      <alignment wrapText="1"/>
    </xf>
    <xf numFmtId="0" fontId="53" fillId="34" borderId="24" xfId="0" applyFont="1" applyFill="1" applyBorder="1" applyAlignment="1" applyProtection="1">
      <alignment horizontal="center" vertical="center"/>
      <protection locked="0"/>
    </xf>
    <xf numFmtId="0" fontId="53" fillId="12" borderId="25" xfId="0" applyFont="1" applyFill="1" applyBorder="1" applyAlignment="1">
      <alignment wrapText="1"/>
    </xf>
    <xf numFmtId="0" fontId="0" fillId="12" borderId="26" xfId="0" applyFill="1" applyBorder="1" applyAlignment="1">
      <alignment horizontal="center" vertical="center" wrapText="1"/>
    </xf>
    <xf numFmtId="0" fontId="0" fillId="12" borderId="27" xfId="0" applyFill="1" applyBorder="1" applyAlignment="1">
      <alignment horizontal="center" vertical="center" wrapText="1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44" fontId="0" fillId="12" borderId="31" xfId="44" applyFont="1" applyFill="1" applyBorder="1" applyAlignment="1">
      <alignment horizontal="center" vertical="center"/>
    </xf>
    <xf numFmtId="44" fontId="0" fillId="12" borderId="32" xfId="44" applyFont="1" applyFill="1" applyBorder="1" applyAlignment="1">
      <alignment horizontal="center" vertical="center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12" borderId="33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44" fontId="0" fillId="12" borderId="35" xfId="44" applyFont="1" applyFill="1" applyBorder="1" applyAlignment="1">
      <alignment horizontal="center" vertical="center"/>
    </xf>
    <xf numFmtId="44" fontId="0" fillId="12" borderId="36" xfId="44" applyFont="1" applyFill="1" applyBorder="1" applyAlignment="1">
      <alignment horizontal="center" vertical="center"/>
    </xf>
    <xf numFmtId="1" fontId="0" fillId="12" borderId="31" xfId="0" applyNumberFormat="1" applyFill="1" applyBorder="1" applyAlignment="1">
      <alignment horizontal="center" vertical="center"/>
    </xf>
    <xf numFmtId="0" fontId="55" fillId="12" borderId="10" xfId="0" applyFon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0" borderId="37" xfId="0" applyBorder="1" applyAlignment="1" applyProtection="1">
      <alignment vertical="center"/>
      <protection locked="0"/>
    </xf>
    <xf numFmtId="37" fontId="53" fillId="34" borderId="28" xfId="44" applyNumberFormat="1" applyFont="1" applyFill="1" applyBorder="1" applyAlignment="1" applyProtection="1">
      <alignment horizontal="center" vertical="center"/>
      <protection locked="0"/>
    </xf>
    <xf numFmtId="37" fontId="53" fillId="34" borderId="24" xfId="44" applyNumberFormat="1" applyFont="1" applyFill="1" applyBorder="1" applyAlignment="1" applyProtection="1">
      <alignment horizontal="center" vertical="center"/>
      <protection locked="0"/>
    </xf>
    <xf numFmtId="37" fontId="53" fillId="34" borderId="19" xfId="44" applyNumberFormat="1" applyFont="1" applyFill="1" applyBorder="1" applyAlignment="1" applyProtection="1">
      <alignment horizontal="center" vertical="center"/>
      <protection locked="0"/>
    </xf>
    <xf numFmtId="37" fontId="0" fillId="34" borderId="24" xfId="44" applyNumberFormat="1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42" xfId="0" applyFill="1" applyBorder="1" applyAlignment="1">
      <alignment/>
    </xf>
    <xf numFmtId="44" fontId="0" fillId="34" borderId="0" xfId="44" applyFont="1" applyFill="1" applyBorder="1" applyAlignment="1">
      <alignment/>
    </xf>
    <xf numFmtId="44" fontId="59" fillId="34" borderId="0" xfId="44" applyFont="1" applyFill="1" applyBorder="1" applyAlignment="1">
      <alignment shrinkToFit="1"/>
    </xf>
    <xf numFmtId="0" fontId="60" fillId="35" borderId="19" xfId="0" applyFont="1" applyFill="1" applyBorder="1" applyAlignment="1">
      <alignment horizontal="center" vertical="center" wrapText="1"/>
    </xf>
    <xf numFmtId="37" fontId="61" fillId="35" borderId="19" xfId="44" applyNumberFormat="1" applyFont="1" applyFill="1" applyBorder="1" applyAlignment="1">
      <alignment horizontal="center" vertical="center"/>
    </xf>
    <xf numFmtId="44" fontId="62" fillId="35" borderId="19" xfId="44" applyFont="1" applyFill="1" applyBorder="1" applyAlignment="1">
      <alignment horizontal="center" vertical="center"/>
    </xf>
    <xf numFmtId="44" fontId="62" fillId="35" borderId="43" xfId="44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7" fontId="58" fillId="36" borderId="19" xfId="44" applyNumberFormat="1" applyFont="1" applyFill="1" applyBorder="1" applyAlignment="1">
      <alignment horizontal="center" vertical="center"/>
    </xf>
    <xf numFmtId="44" fontId="63" fillId="36" borderId="19" xfId="44" applyFont="1" applyFill="1" applyBorder="1" applyAlignment="1">
      <alignment horizontal="center" vertical="center"/>
    </xf>
    <xf numFmtId="44" fontId="63" fillId="36" borderId="43" xfId="44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wrapText="1"/>
    </xf>
    <xf numFmtId="0" fontId="64" fillId="34" borderId="42" xfId="0" applyFont="1" applyFill="1" applyBorder="1" applyAlignment="1">
      <alignment wrapText="1"/>
    </xf>
    <xf numFmtId="0" fontId="64" fillId="34" borderId="44" xfId="0" applyFont="1" applyFill="1" applyBorder="1" applyAlignment="1">
      <alignment wrapText="1"/>
    </xf>
    <xf numFmtId="0" fontId="64" fillId="34" borderId="45" xfId="0" applyFont="1" applyFill="1" applyBorder="1" applyAlignment="1">
      <alignment wrapText="1"/>
    </xf>
    <xf numFmtId="0" fontId="64" fillId="34" borderId="46" xfId="0" applyFont="1" applyFill="1" applyBorder="1" applyAlignment="1">
      <alignment wrapText="1"/>
    </xf>
    <xf numFmtId="0" fontId="53" fillId="12" borderId="47" xfId="0" applyFont="1" applyFill="1" applyBorder="1" applyAlignment="1">
      <alignment vertical="center" wrapText="1"/>
    </xf>
    <xf numFmtId="0" fontId="53" fillId="12" borderId="48" xfId="0" applyFont="1" applyFill="1" applyBorder="1" applyAlignment="1">
      <alignment vertical="center" wrapText="1"/>
    </xf>
    <xf numFmtId="0" fontId="53" fillId="12" borderId="49" xfId="0" applyFont="1" applyFill="1" applyBorder="1" applyAlignment="1">
      <alignment vertical="center" wrapText="1"/>
    </xf>
    <xf numFmtId="1" fontId="0" fillId="12" borderId="35" xfId="0" applyNumberFormat="1" applyFill="1" applyBorder="1" applyAlignment="1">
      <alignment horizontal="center" vertical="center"/>
    </xf>
    <xf numFmtId="0" fontId="55" fillId="18" borderId="47" xfId="0" applyFont="1" applyFill="1" applyBorder="1" applyAlignment="1">
      <alignment vertical="center" wrapText="1"/>
    </xf>
    <xf numFmtId="0" fontId="55" fillId="18" borderId="48" xfId="0" applyFont="1" applyFill="1" applyBorder="1" applyAlignment="1">
      <alignment vertical="center" wrapText="1"/>
    </xf>
    <xf numFmtId="0" fontId="55" fillId="18" borderId="49" xfId="0" applyFont="1" applyFill="1" applyBorder="1" applyAlignment="1">
      <alignment vertical="center" wrapText="1"/>
    </xf>
    <xf numFmtId="0" fontId="47" fillId="12" borderId="50" xfId="0" applyFont="1" applyFill="1" applyBorder="1" applyAlignment="1">
      <alignment vertical="center"/>
    </xf>
    <xf numFmtId="0" fontId="55" fillId="12" borderId="11" xfId="0" applyFont="1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53" fillId="12" borderId="51" xfId="0" applyFont="1" applyFill="1" applyBorder="1" applyAlignment="1">
      <alignment horizontal="left" vertical="center" wrapText="1"/>
    </xf>
    <xf numFmtId="0" fontId="0" fillId="34" borderId="52" xfId="0" applyFill="1" applyBorder="1" applyAlignment="1" applyProtection="1">
      <alignment horizontal="center" vertical="center"/>
      <protection locked="0"/>
    </xf>
    <xf numFmtId="0" fontId="0" fillId="12" borderId="53" xfId="0" applyFill="1" applyBorder="1" applyAlignment="1">
      <alignment horizontal="center" vertical="center" wrapText="1"/>
    </xf>
    <xf numFmtId="37" fontId="0" fillId="34" borderId="52" xfId="44" applyNumberFormat="1" applyFont="1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>
      <alignment horizontal="center" vertical="center" wrapText="1"/>
    </xf>
    <xf numFmtId="1" fontId="0" fillId="12" borderId="55" xfId="0" applyNumberFormat="1" applyFill="1" applyBorder="1" applyAlignment="1">
      <alignment horizontal="center" vertical="center"/>
    </xf>
    <xf numFmtId="44" fontId="0" fillId="12" borderId="55" xfId="44" applyFont="1" applyFill="1" applyBorder="1" applyAlignment="1">
      <alignment horizontal="center" vertical="center"/>
    </xf>
    <xf numFmtId="44" fontId="0" fillId="12" borderId="56" xfId="44" applyFont="1" applyFill="1" applyBorder="1" applyAlignment="1">
      <alignment horizontal="center" vertical="center"/>
    </xf>
    <xf numFmtId="0" fontId="65" fillId="34" borderId="41" xfId="0" applyFont="1" applyFill="1" applyBorder="1" applyAlignment="1">
      <alignment horizontal="center" wrapText="1"/>
    </xf>
    <xf numFmtId="0" fontId="65" fillId="34" borderId="0" xfId="0" applyFont="1" applyFill="1" applyBorder="1" applyAlignment="1">
      <alignment horizontal="center" wrapText="1"/>
    </xf>
    <xf numFmtId="0" fontId="65" fillId="34" borderId="42" xfId="0" applyFont="1" applyFill="1" applyBorder="1" applyAlignment="1">
      <alignment horizontal="center" wrapText="1"/>
    </xf>
    <xf numFmtId="0" fontId="65" fillId="34" borderId="44" xfId="0" applyFont="1" applyFill="1" applyBorder="1" applyAlignment="1">
      <alignment horizontal="center" wrapText="1"/>
    </xf>
    <xf numFmtId="0" fontId="65" fillId="34" borderId="45" xfId="0" applyFont="1" applyFill="1" applyBorder="1" applyAlignment="1">
      <alignment horizontal="center" wrapText="1"/>
    </xf>
    <xf numFmtId="0" fontId="65" fillId="34" borderId="46" xfId="0" applyFont="1" applyFill="1" applyBorder="1" applyAlignment="1">
      <alignment horizontal="center" wrapText="1"/>
    </xf>
    <xf numFmtId="0" fontId="66" fillId="35" borderId="57" xfId="0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/>
    </xf>
    <xf numFmtId="0" fontId="67" fillId="34" borderId="51" xfId="0" applyFont="1" applyFill="1" applyBorder="1" applyAlignment="1">
      <alignment horizontal="center" vertical="center"/>
    </xf>
    <xf numFmtId="0" fontId="67" fillId="34" borderId="53" xfId="0" applyFont="1" applyFill="1" applyBorder="1" applyAlignment="1">
      <alignment horizontal="center" vertical="center"/>
    </xf>
    <xf numFmtId="0" fontId="67" fillId="34" borderId="58" xfId="0" applyFont="1" applyFill="1" applyBorder="1" applyAlignment="1">
      <alignment horizontal="center" vertical="center"/>
    </xf>
    <xf numFmtId="0" fontId="67" fillId="36" borderId="57" xfId="0" applyFont="1" applyFill="1" applyBorder="1" applyAlignment="1">
      <alignment horizontal="center" vertical="center"/>
    </xf>
    <xf numFmtId="0" fontId="67" fillId="36" borderId="19" xfId="0" applyFont="1" applyFill="1" applyBorder="1" applyAlignment="1">
      <alignment horizontal="center" vertical="center"/>
    </xf>
    <xf numFmtId="0" fontId="47" fillId="12" borderId="16" xfId="0" applyFont="1" applyFill="1" applyBorder="1" applyAlignment="1">
      <alignment horizontal="center" vertical="center" textRotation="90"/>
    </xf>
    <xf numFmtId="0" fontId="47" fillId="12" borderId="59" xfId="0" applyFont="1" applyFill="1" applyBorder="1" applyAlignment="1">
      <alignment horizontal="center" vertical="center" textRotation="90"/>
    </xf>
    <xf numFmtId="0" fontId="68" fillId="12" borderId="10" xfId="0" applyFont="1" applyFill="1" applyBorder="1" applyAlignment="1">
      <alignment horizontal="center" vertical="center"/>
    </xf>
    <xf numFmtId="0" fontId="69" fillId="12" borderId="47" xfId="0" applyFont="1" applyFill="1" applyBorder="1" applyAlignment="1">
      <alignment horizontal="center" vertical="center" textRotation="90"/>
    </xf>
    <xf numFmtId="0" fontId="69" fillId="12" borderId="48" xfId="0" applyFont="1" applyFill="1" applyBorder="1" applyAlignment="1">
      <alignment horizontal="center" vertical="center" textRotation="90"/>
    </xf>
    <xf numFmtId="0" fontId="69" fillId="12" borderId="49" xfId="0" applyFont="1" applyFill="1" applyBorder="1" applyAlignment="1">
      <alignment horizontal="center" vertical="center" textRotation="90"/>
    </xf>
    <xf numFmtId="0" fontId="70" fillId="18" borderId="47" xfId="0" applyFont="1" applyFill="1" applyBorder="1" applyAlignment="1">
      <alignment horizontal="center" vertical="center" textRotation="90"/>
    </xf>
    <xf numFmtId="0" fontId="70" fillId="18" borderId="48" xfId="0" applyFont="1" applyFill="1" applyBorder="1" applyAlignment="1">
      <alignment horizontal="center" vertical="center" textRotation="90"/>
    </xf>
    <xf numFmtId="0" fontId="70" fillId="18" borderId="49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247650</xdr:colOff>
      <xdr:row>2</xdr:row>
      <xdr:rowOff>0</xdr:rowOff>
    </xdr:from>
    <xdr:ext cx="2438400" cy="571500"/>
    <xdr:sp>
      <xdr:nvSpPr>
        <xdr:cNvPr id="1" name="Rectangle 11"/>
        <xdr:cNvSpPr>
          <a:spLocks/>
        </xdr:cNvSpPr>
      </xdr:nvSpPr>
      <xdr:spPr>
        <a:xfrm rot="20788040">
          <a:off x="2133600" y="381000"/>
          <a:ext cx="24384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800" b="1" i="1" u="none" baseline="0">
              <a:solidFill>
                <a:srgbClr val="993300"/>
              </a:solidFill>
            </a:rPr>
            <a:t>Total Estimated 
</a:t>
          </a:r>
          <a:r>
            <a:rPr lang="en-US" cap="none" sz="1800" b="1" i="1" u="none" baseline="0">
              <a:solidFill>
                <a:srgbClr val="993300"/>
              </a:solidFill>
            </a:rPr>
            <a:t>Monthly </a:t>
          </a:r>
          <a:r>
            <a:rPr lang="en-US" cap="none" sz="1800" b="1" i="1" u="none" baseline="0">
              <a:solidFill>
                <a:srgbClr val="993300"/>
              </a:solidFill>
            </a:rPr>
            <a:t>Energy Cost*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104775</xdr:rowOff>
    </xdr:from>
    <xdr:to>
      <xdr:col>2</xdr:col>
      <xdr:colOff>542925</xdr:colOff>
      <xdr:row>3</xdr:row>
      <xdr:rowOff>76200</xdr:rowOff>
    </xdr:to>
    <xdr:pic>
      <xdr:nvPicPr>
        <xdr:cNvPr id="2" name="Picture 28" descr="Ocala_Logo_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142875</xdr:colOff>
      <xdr:row>3</xdr:row>
      <xdr:rowOff>180975</xdr:rowOff>
    </xdr:from>
    <xdr:to>
      <xdr:col>3</xdr:col>
      <xdr:colOff>9525</xdr:colOff>
      <xdr:row>4</xdr:row>
      <xdr:rowOff>171450</xdr:rowOff>
    </xdr:to>
    <xdr:sp>
      <xdr:nvSpPr>
        <xdr:cNvPr id="3" name="TextBox 31"/>
        <xdr:cNvSpPr txBox="1">
          <a:spLocks noChangeArrowheads="1"/>
        </xdr:cNvSpPr>
      </xdr:nvSpPr>
      <xdr:spPr>
        <a:xfrm>
          <a:off x="1381125" y="885825"/>
          <a:ext cx="514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kWh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3:5" ht="15">
      <c r="C1" t="s">
        <v>114</v>
      </c>
      <c r="D1" t="s">
        <v>118</v>
      </c>
      <c r="E1" t="s">
        <v>117</v>
      </c>
    </row>
    <row r="2" ht="15">
      <c r="C2" t="s">
        <v>115</v>
      </c>
    </row>
    <row r="3" ht="15">
      <c r="C3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149"/>
  <sheetViews>
    <sheetView tabSelected="1" zoomScale="182" zoomScaleNormal="182" zoomScalePageLayoutView="0" workbookViewId="0" topLeftCell="A1">
      <selection activeCell="C52" sqref="C52"/>
    </sheetView>
  </sheetViews>
  <sheetFormatPr defaultColWidth="9.140625" defaultRowHeight="15"/>
  <cols>
    <col min="1" max="1" width="3.57421875" style="0" customWidth="1"/>
    <col min="2" max="2" width="15.00390625" style="0" customWidth="1"/>
    <col min="3" max="3" width="9.7109375" style="0" customWidth="1"/>
    <col min="4" max="4" width="9.28125" style="0" customWidth="1"/>
    <col min="5" max="5" width="10.28125" style="0" customWidth="1"/>
    <col min="6" max="6" width="8.28125" style="0" customWidth="1"/>
    <col min="7" max="7" width="12.28125" style="0" customWidth="1"/>
    <col min="8" max="8" width="16.140625" style="0" customWidth="1"/>
    <col min="9" max="9" width="11.421875" style="0" customWidth="1"/>
    <col min="10" max="10" width="8.421875" style="0" hidden="1" customWidth="1"/>
    <col min="11" max="13" width="8.28125" style="0" hidden="1" customWidth="1"/>
    <col min="14" max="14" width="9.140625" style="0" hidden="1" customWidth="1"/>
    <col min="15" max="16" width="9.140625" style="1" hidden="1" customWidth="1"/>
    <col min="17" max="17" width="9.140625" style="0" hidden="1" customWidth="1"/>
    <col min="18" max="18" width="20.00390625" style="0" customWidth="1"/>
    <col min="20" max="20" width="13.421875" style="2" customWidth="1"/>
  </cols>
  <sheetData>
    <row r="1" spans="1:9" ht="15">
      <c r="A1" s="70"/>
      <c r="B1" s="71"/>
      <c r="C1" s="71"/>
      <c r="D1" s="71"/>
      <c r="E1" s="71"/>
      <c r="F1" s="71"/>
      <c r="G1" s="71"/>
      <c r="H1" s="71"/>
      <c r="I1" s="72"/>
    </row>
    <row r="2" spans="1:9" ht="15">
      <c r="A2" s="73"/>
      <c r="B2" s="74"/>
      <c r="C2" s="74"/>
      <c r="D2" s="74"/>
      <c r="E2" s="74"/>
      <c r="F2" s="74"/>
      <c r="G2" s="74"/>
      <c r="H2" s="74"/>
      <c r="I2" s="75"/>
    </row>
    <row r="3" spans="1:9" ht="25.5">
      <c r="A3" s="73"/>
      <c r="B3" s="74"/>
      <c r="C3" s="74"/>
      <c r="D3" s="74"/>
      <c r="E3" s="74"/>
      <c r="F3" s="74"/>
      <c r="G3" s="74"/>
      <c r="H3" s="77">
        <f>I147</f>
        <v>0</v>
      </c>
      <c r="I3" s="75"/>
    </row>
    <row r="4" spans="2:9" ht="15">
      <c r="B4" s="74"/>
      <c r="C4" s="74"/>
      <c r="D4" s="74"/>
      <c r="E4" s="74"/>
      <c r="F4" s="74"/>
      <c r="G4" s="74"/>
      <c r="H4" s="76"/>
      <c r="I4" s="75"/>
    </row>
    <row r="5" spans="1:9" ht="15">
      <c r="A5" s="73" t="s">
        <v>36</v>
      </c>
      <c r="B5" s="86"/>
      <c r="C5" s="86"/>
      <c r="D5" s="86"/>
      <c r="E5" s="86"/>
      <c r="F5" s="86"/>
      <c r="G5" s="86"/>
      <c r="H5" s="86"/>
      <c r="I5" s="87"/>
    </row>
    <row r="6" spans="1:9" ht="15.75" customHeight="1" thickBot="1">
      <c r="A6" s="88"/>
      <c r="B6" s="89"/>
      <c r="C6" s="89"/>
      <c r="D6" s="89"/>
      <c r="E6" s="89"/>
      <c r="F6" s="89"/>
      <c r="G6" s="89"/>
      <c r="H6" s="89"/>
      <c r="I6" s="90"/>
    </row>
    <row r="7" spans="1:9" ht="11.25" customHeight="1">
      <c r="A7" s="110" t="s">
        <v>100</v>
      </c>
      <c r="B7" s="111"/>
      <c r="C7" s="111"/>
      <c r="D7" s="111"/>
      <c r="E7" s="111"/>
      <c r="F7" s="111"/>
      <c r="G7" s="111"/>
      <c r="H7" s="111"/>
      <c r="I7" s="112"/>
    </row>
    <row r="8" spans="1:9" ht="15.75" thickBot="1">
      <c r="A8" s="113"/>
      <c r="B8" s="114"/>
      <c r="C8" s="114"/>
      <c r="D8" s="114"/>
      <c r="E8" s="114"/>
      <c r="F8" s="114"/>
      <c r="G8" s="114"/>
      <c r="H8" s="114"/>
      <c r="I8" s="115"/>
    </row>
    <row r="9" spans="1:16" s="2" customFormat="1" ht="45" customHeight="1">
      <c r="A9" s="33" t="s">
        <v>0</v>
      </c>
      <c r="B9" s="34"/>
      <c r="C9" s="35"/>
      <c r="D9" s="36" t="s">
        <v>10</v>
      </c>
      <c r="E9" s="37">
        <f>SUM(G12:G27)</f>
        <v>0</v>
      </c>
      <c r="F9" s="36" t="s">
        <v>11</v>
      </c>
      <c r="G9" s="38">
        <f>SUM(H12:H27)</f>
        <v>0</v>
      </c>
      <c r="H9" s="36" t="s">
        <v>12</v>
      </c>
      <c r="I9" s="39">
        <f>SUM(I12:I27)</f>
        <v>0</v>
      </c>
      <c r="O9" s="3"/>
      <c r="P9" s="3"/>
    </row>
    <row r="10" spans="1:16" s="2" customFormat="1" ht="16.5" customHeight="1" thickBot="1">
      <c r="A10" s="24"/>
      <c r="B10" s="11"/>
      <c r="C10" s="125"/>
      <c r="D10" s="125"/>
      <c r="E10" s="125"/>
      <c r="F10" s="125"/>
      <c r="G10" s="125" t="s">
        <v>20</v>
      </c>
      <c r="H10" s="125"/>
      <c r="I10" s="25" t="s">
        <v>21</v>
      </c>
      <c r="O10" s="3"/>
      <c r="P10" s="3"/>
    </row>
    <row r="11" spans="1:16" s="2" customFormat="1" ht="15.75" thickBot="1">
      <c r="A11" s="24"/>
      <c r="B11" s="63" t="s">
        <v>35</v>
      </c>
      <c r="C11" s="15" t="s">
        <v>13</v>
      </c>
      <c r="D11" s="10" t="s">
        <v>14</v>
      </c>
      <c r="E11" s="15" t="s">
        <v>15</v>
      </c>
      <c r="F11" s="10" t="s">
        <v>16</v>
      </c>
      <c r="G11" s="12" t="s">
        <v>17</v>
      </c>
      <c r="H11" s="12" t="s">
        <v>18</v>
      </c>
      <c r="I11" s="26" t="s">
        <v>19</v>
      </c>
      <c r="J11" s="4"/>
      <c r="N11" s="3">
        <v>1</v>
      </c>
      <c r="O11" s="3">
        <v>0.09</v>
      </c>
      <c r="P11" s="65">
        <v>4</v>
      </c>
    </row>
    <row r="12" spans="1:16" s="2" customFormat="1" ht="15">
      <c r="A12" s="24"/>
      <c r="B12" s="17" t="s">
        <v>23</v>
      </c>
      <c r="C12" s="19"/>
      <c r="D12" s="18">
        <v>160</v>
      </c>
      <c r="E12" s="19"/>
      <c r="F12" s="16">
        <f>(E12*365)*C12</f>
        <v>0</v>
      </c>
      <c r="G12" s="13">
        <f>(D12*F12)/1000</f>
        <v>0</v>
      </c>
      <c r="H12" s="14">
        <f>LOOKUP($P11,$N11:$O24)*G12</f>
        <v>0</v>
      </c>
      <c r="I12" s="27">
        <f>H12/12</f>
        <v>0</v>
      </c>
      <c r="N12" s="3">
        <v>2</v>
      </c>
      <c r="O12" s="3">
        <v>0.09999999999999999</v>
      </c>
      <c r="P12" s="5"/>
    </row>
    <row r="13" spans="1:16" s="2" customFormat="1" ht="15">
      <c r="A13" s="24"/>
      <c r="B13" s="17" t="s">
        <v>24</v>
      </c>
      <c r="C13" s="19"/>
      <c r="D13" s="18">
        <v>130</v>
      </c>
      <c r="E13" s="19"/>
      <c r="F13" s="16">
        <f aca="true" t="shared" si="0" ref="F13:F23">(E13*365)*C13</f>
        <v>0</v>
      </c>
      <c r="G13" s="13">
        <f aca="true" t="shared" si="1" ref="G13:G23">(D13*F13)/1000</f>
        <v>0</v>
      </c>
      <c r="H13" s="14">
        <f>LOOKUP($P11,$N11:$O26)*G13</f>
        <v>0</v>
      </c>
      <c r="I13" s="27">
        <f aca="true" t="shared" si="2" ref="I13:I23">H13/12</f>
        <v>0</v>
      </c>
      <c r="J13" s="4"/>
      <c r="N13" s="3">
        <v>3</v>
      </c>
      <c r="O13" s="3">
        <v>0.11</v>
      </c>
      <c r="P13" s="5"/>
    </row>
    <row r="14" spans="1:16" s="2" customFormat="1" ht="15">
      <c r="A14" s="24"/>
      <c r="B14" s="17" t="s">
        <v>25</v>
      </c>
      <c r="C14" s="19"/>
      <c r="D14" s="18">
        <v>110</v>
      </c>
      <c r="E14" s="19"/>
      <c r="F14" s="16">
        <f t="shared" si="0"/>
        <v>0</v>
      </c>
      <c r="G14" s="13">
        <f t="shared" si="1"/>
        <v>0</v>
      </c>
      <c r="H14" s="14">
        <f>LOOKUP($P11,$N11:$O26)*G14</f>
        <v>0</v>
      </c>
      <c r="I14" s="27">
        <f t="shared" si="2"/>
        <v>0</v>
      </c>
      <c r="N14" s="3">
        <v>4</v>
      </c>
      <c r="O14" s="3">
        <v>0.12</v>
      </c>
      <c r="P14" s="5"/>
    </row>
    <row r="15" spans="1:16" s="2" customFormat="1" ht="15">
      <c r="A15" s="24"/>
      <c r="B15" s="17" t="s">
        <v>26</v>
      </c>
      <c r="C15" s="19"/>
      <c r="D15" s="18">
        <v>475</v>
      </c>
      <c r="E15" s="19"/>
      <c r="F15" s="16">
        <f t="shared" si="0"/>
        <v>0</v>
      </c>
      <c r="G15" s="13">
        <f t="shared" si="1"/>
        <v>0</v>
      </c>
      <c r="H15" s="14">
        <f>LOOKUP($P11,$N11:$O26)*G15</f>
        <v>0</v>
      </c>
      <c r="I15" s="27">
        <f t="shared" si="2"/>
        <v>0</v>
      </c>
      <c r="N15" s="3">
        <v>5</v>
      </c>
      <c r="O15" s="3">
        <v>0.13</v>
      </c>
      <c r="P15" s="5"/>
    </row>
    <row r="16" spans="1:16" s="2" customFormat="1" ht="15">
      <c r="A16" s="24"/>
      <c r="B16" s="17" t="s">
        <v>27</v>
      </c>
      <c r="C16" s="19"/>
      <c r="D16" s="18">
        <v>400</v>
      </c>
      <c r="E16" s="19"/>
      <c r="F16" s="16">
        <f t="shared" si="0"/>
        <v>0</v>
      </c>
      <c r="G16" s="13">
        <f t="shared" si="1"/>
        <v>0</v>
      </c>
      <c r="H16" s="14">
        <f>LOOKUP($P11,$N11:$O26)*G16</f>
        <v>0</v>
      </c>
      <c r="I16" s="27">
        <f t="shared" si="2"/>
        <v>0</v>
      </c>
      <c r="N16" s="3">
        <v>6</v>
      </c>
      <c r="O16" s="3">
        <v>0.14</v>
      </c>
      <c r="P16" s="5"/>
    </row>
    <row r="17" spans="1:16" s="2" customFormat="1" ht="15">
      <c r="A17" s="24"/>
      <c r="B17" s="17" t="s">
        <v>28</v>
      </c>
      <c r="C17" s="19"/>
      <c r="D17" s="18">
        <v>215</v>
      </c>
      <c r="E17" s="19"/>
      <c r="F17" s="16">
        <f t="shared" si="0"/>
        <v>0</v>
      </c>
      <c r="G17" s="13">
        <f t="shared" si="1"/>
        <v>0</v>
      </c>
      <c r="H17" s="14">
        <f>LOOKUP($P11,$N11:$O26)*G17</f>
        <v>0</v>
      </c>
      <c r="I17" s="27">
        <f t="shared" si="2"/>
        <v>0</v>
      </c>
      <c r="N17" s="3">
        <v>7</v>
      </c>
      <c r="O17" s="3">
        <v>0.15</v>
      </c>
      <c r="P17" s="5"/>
    </row>
    <row r="18" spans="1:16" s="2" customFormat="1" ht="15">
      <c r="A18" s="24"/>
      <c r="B18" s="17" t="s">
        <v>29</v>
      </c>
      <c r="C18" s="19"/>
      <c r="D18" s="18">
        <v>150</v>
      </c>
      <c r="E18" s="19"/>
      <c r="F18" s="16">
        <f t="shared" si="0"/>
        <v>0</v>
      </c>
      <c r="G18" s="13">
        <f t="shared" si="1"/>
        <v>0</v>
      </c>
      <c r="H18" s="14">
        <f>LOOKUP($P11,$N11:$O26)*G18</f>
        <v>0</v>
      </c>
      <c r="I18" s="27">
        <f t="shared" si="2"/>
        <v>0</v>
      </c>
      <c r="N18" s="3">
        <v>8</v>
      </c>
      <c r="O18" s="3">
        <v>0.16</v>
      </c>
      <c r="P18" s="6"/>
    </row>
    <row r="19" spans="1:16" s="2" customFormat="1" ht="15">
      <c r="A19" s="24"/>
      <c r="B19" s="17" t="s">
        <v>30</v>
      </c>
      <c r="C19" s="19"/>
      <c r="D19" s="18">
        <v>235</v>
      </c>
      <c r="E19" s="19"/>
      <c r="F19" s="16">
        <f t="shared" si="0"/>
        <v>0</v>
      </c>
      <c r="G19" s="13">
        <f t="shared" si="1"/>
        <v>0</v>
      </c>
      <c r="H19" s="14">
        <f>LOOKUP($P11,$N11:$O26)*G19</f>
        <v>0</v>
      </c>
      <c r="I19" s="27">
        <f t="shared" si="2"/>
        <v>0</v>
      </c>
      <c r="N19" s="3">
        <v>9</v>
      </c>
      <c r="O19" s="3">
        <v>0.16999999999999998</v>
      </c>
      <c r="P19" s="6"/>
    </row>
    <row r="20" spans="1:16" s="2" customFormat="1" ht="15">
      <c r="A20" s="24"/>
      <c r="B20" s="17" t="s">
        <v>31</v>
      </c>
      <c r="C20" s="19"/>
      <c r="D20" s="18">
        <v>200</v>
      </c>
      <c r="E20" s="19"/>
      <c r="F20" s="16">
        <f t="shared" si="0"/>
        <v>0</v>
      </c>
      <c r="G20" s="13">
        <f t="shared" si="1"/>
        <v>0</v>
      </c>
      <c r="H20" s="14">
        <f>LOOKUP($P11,$N11:$O26)*G20</f>
        <v>0</v>
      </c>
      <c r="I20" s="27">
        <f t="shared" si="2"/>
        <v>0</v>
      </c>
      <c r="N20" s="3">
        <v>10</v>
      </c>
      <c r="O20" s="3">
        <v>0.18</v>
      </c>
      <c r="P20" s="6"/>
    </row>
    <row r="21" spans="1:16" s="2" customFormat="1" ht="15">
      <c r="A21" s="24"/>
      <c r="B21" s="17" t="s">
        <v>32</v>
      </c>
      <c r="C21" s="19"/>
      <c r="D21" s="18">
        <v>115</v>
      </c>
      <c r="E21" s="19"/>
      <c r="F21" s="16">
        <f t="shared" si="0"/>
        <v>0</v>
      </c>
      <c r="G21" s="13">
        <f t="shared" si="1"/>
        <v>0</v>
      </c>
      <c r="H21" s="14">
        <f>LOOKUP($P11,$N11:$O26)*G21</f>
        <v>0</v>
      </c>
      <c r="I21" s="27">
        <f t="shared" si="2"/>
        <v>0</v>
      </c>
      <c r="N21" s="3">
        <v>11</v>
      </c>
      <c r="O21" s="3">
        <v>0.19</v>
      </c>
      <c r="P21" s="6"/>
    </row>
    <row r="22" spans="1:16" s="2" customFormat="1" ht="15">
      <c r="A22" s="24"/>
      <c r="B22" s="17" t="s">
        <v>33</v>
      </c>
      <c r="C22" s="41"/>
      <c r="D22" s="18">
        <v>90</v>
      </c>
      <c r="E22" s="41"/>
      <c r="F22" s="16">
        <f t="shared" si="0"/>
        <v>0</v>
      </c>
      <c r="G22" s="13">
        <f t="shared" si="1"/>
        <v>0</v>
      </c>
      <c r="H22" s="14">
        <f>LOOKUP($P11,$N11:$O26)*G22</f>
        <v>0</v>
      </c>
      <c r="I22" s="27">
        <f t="shared" si="2"/>
        <v>0</v>
      </c>
      <c r="N22" s="3">
        <v>12</v>
      </c>
      <c r="O22" s="3">
        <v>0.2</v>
      </c>
      <c r="P22" s="6"/>
    </row>
    <row r="23" spans="1:16" s="2" customFormat="1" ht="15">
      <c r="A23" s="24"/>
      <c r="B23" s="17" t="s">
        <v>34</v>
      </c>
      <c r="C23" s="42"/>
      <c r="D23" s="18">
        <v>70</v>
      </c>
      <c r="E23" s="42"/>
      <c r="F23" s="16">
        <f t="shared" si="0"/>
        <v>0</v>
      </c>
      <c r="G23" s="13">
        <f t="shared" si="1"/>
        <v>0</v>
      </c>
      <c r="H23" s="14">
        <f>LOOKUP($P11,$N11:$O26)*G23</f>
        <v>0</v>
      </c>
      <c r="I23" s="27">
        <f t="shared" si="2"/>
        <v>0</v>
      </c>
      <c r="N23" s="3">
        <v>13</v>
      </c>
      <c r="O23" s="3">
        <v>0.21</v>
      </c>
      <c r="P23" s="6"/>
    </row>
    <row r="24" spans="1:16" s="2" customFormat="1" ht="15">
      <c r="A24" s="24"/>
      <c r="B24" s="17" t="s">
        <v>96</v>
      </c>
      <c r="C24" s="42"/>
      <c r="D24" s="18">
        <v>45</v>
      </c>
      <c r="E24" s="42"/>
      <c r="F24" s="16">
        <f>(E24*365)*C24</f>
        <v>0</v>
      </c>
      <c r="G24" s="13">
        <f>(D24*F24)/1000</f>
        <v>0</v>
      </c>
      <c r="H24" s="14">
        <f>LOOKUP($P11,$N11:$O24)*G24</f>
        <v>0</v>
      </c>
      <c r="I24" s="27">
        <f>H24/12</f>
        <v>0</v>
      </c>
      <c r="N24" s="3">
        <v>14</v>
      </c>
      <c r="O24" s="3">
        <v>0.22</v>
      </c>
      <c r="P24" s="6"/>
    </row>
    <row r="25" spans="1:16" s="2" customFormat="1" ht="15">
      <c r="A25" s="24"/>
      <c r="B25" s="17" t="s">
        <v>93</v>
      </c>
      <c r="C25" s="42"/>
      <c r="D25" s="18">
        <v>18</v>
      </c>
      <c r="E25" s="42"/>
      <c r="F25" s="16">
        <f>(E25*365)*C25</f>
        <v>0</v>
      </c>
      <c r="G25" s="13">
        <f>(D25*F25)/1000</f>
        <v>0</v>
      </c>
      <c r="H25" s="14">
        <f>LOOKUP($P11,$N11:$O26)*G25</f>
        <v>0</v>
      </c>
      <c r="I25" s="27">
        <f>H25/12</f>
        <v>0</v>
      </c>
      <c r="N25" s="5"/>
      <c r="O25" s="5"/>
      <c r="P25" s="6"/>
    </row>
    <row r="26" spans="1:16" s="2" customFormat="1" ht="15">
      <c r="A26" s="24"/>
      <c r="B26" s="17" t="s">
        <v>94</v>
      </c>
      <c r="C26" s="42"/>
      <c r="D26" s="18">
        <v>185</v>
      </c>
      <c r="E26" s="42"/>
      <c r="F26" s="16">
        <f>(E26*365)*C26</f>
        <v>0</v>
      </c>
      <c r="G26" s="13">
        <f>(D26*F26)/1000</f>
        <v>0</v>
      </c>
      <c r="H26" s="14">
        <f>LOOKUP($P11,$N11:$O26)*G26</f>
        <v>0</v>
      </c>
      <c r="I26" s="27">
        <f>H26/12</f>
        <v>0</v>
      </c>
      <c r="N26" s="5"/>
      <c r="O26" s="6"/>
      <c r="P26" s="6"/>
    </row>
    <row r="27" spans="1:16" s="2" customFormat="1" ht="15">
      <c r="A27" s="24"/>
      <c r="B27" s="17" t="s">
        <v>95</v>
      </c>
      <c r="C27" s="42"/>
      <c r="D27" s="18">
        <v>194</v>
      </c>
      <c r="E27" s="42"/>
      <c r="F27" s="16">
        <f>(E27*365)*C27</f>
        <v>0</v>
      </c>
      <c r="G27" s="13">
        <f>(D27*F27)/1000</f>
        <v>0</v>
      </c>
      <c r="H27" s="14">
        <f>LOOKUP($P11,$N11:$O26)*G27</f>
        <v>0</v>
      </c>
      <c r="I27" s="27">
        <f>H27/12</f>
        <v>0</v>
      </c>
      <c r="N27" s="5"/>
      <c r="O27" s="6"/>
      <c r="P27" s="6"/>
    </row>
    <row r="28" spans="1:16" s="2" customFormat="1" ht="45" customHeight="1">
      <c r="A28" s="22" t="s">
        <v>1</v>
      </c>
      <c r="B28" s="7"/>
      <c r="C28" s="35"/>
      <c r="D28" s="8" t="s">
        <v>10</v>
      </c>
      <c r="E28" s="37">
        <f>SUM(G31:G36)</f>
        <v>0</v>
      </c>
      <c r="F28" s="8" t="s">
        <v>11</v>
      </c>
      <c r="G28" s="9">
        <f>SUM(H31:H36)</f>
        <v>0</v>
      </c>
      <c r="H28" s="8" t="s">
        <v>12</v>
      </c>
      <c r="I28" s="23">
        <f>SUM(I31:I36)</f>
        <v>0</v>
      </c>
      <c r="N28" s="5"/>
      <c r="O28" s="6"/>
      <c r="P28" s="6"/>
    </row>
    <row r="29" spans="1:16" s="2" customFormat="1" ht="21" customHeight="1">
      <c r="A29" s="24"/>
      <c r="B29" s="10"/>
      <c r="C29" s="125" t="s">
        <v>22</v>
      </c>
      <c r="D29" s="125"/>
      <c r="E29" s="125"/>
      <c r="F29" s="125"/>
      <c r="G29" s="125" t="s">
        <v>20</v>
      </c>
      <c r="H29" s="125"/>
      <c r="I29" s="25" t="s">
        <v>21</v>
      </c>
      <c r="N29" s="5"/>
      <c r="O29" s="6"/>
      <c r="P29" s="6"/>
    </row>
    <row r="30" spans="1:16" s="2" customFormat="1" ht="15">
      <c r="A30" s="24"/>
      <c r="B30" s="11" t="s">
        <v>35</v>
      </c>
      <c r="C30" s="15" t="s">
        <v>13</v>
      </c>
      <c r="D30" s="10" t="s">
        <v>14</v>
      </c>
      <c r="E30" s="15" t="s">
        <v>15</v>
      </c>
      <c r="F30" s="10" t="s">
        <v>16</v>
      </c>
      <c r="G30" s="12" t="s">
        <v>17</v>
      </c>
      <c r="H30" s="12" t="s">
        <v>18</v>
      </c>
      <c r="I30" s="26" t="s">
        <v>19</v>
      </c>
      <c r="N30" s="5"/>
      <c r="O30" s="6"/>
      <c r="P30" s="6"/>
    </row>
    <row r="31" spans="1:25" s="2" customFormat="1" ht="15">
      <c r="A31" s="24"/>
      <c r="B31" s="17" t="s">
        <v>37</v>
      </c>
      <c r="C31" s="42"/>
      <c r="D31" s="18">
        <v>3000</v>
      </c>
      <c r="E31" s="42"/>
      <c r="F31" s="16">
        <f aca="true" t="shared" si="3" ref="F31:F36">(E31*365)*C31</f>
        <v>0</v>
      </c>
      <c r="G31" s="13">
        <f aca="true" t="shared" si="4" ref="G31:G36">(D31*F31)/1000</f>
        <v>0</v>
      </c>
      <c r="H31" s="14">
        <f>LOOKUP($P11,$N11:$O27)*G31</f>
        <v>0</v>
      </c>
      <c r="I31" s="27">
        <f aca="true" t="shared" si="5" ref="I31:I36">H31/12</f>
        <v>0</v>
      </c>
      <c r="N31" s="5"/>
      <c r="O31" s="6"/>
      <c r="P31" s="6"/>
      <c r="R31"/>
      <c r="S31"/>
      <c r="T31"/>
      <c r="U31"/>
      <c r="V31"/>
      <c r="W31"/>
      <c r="X31"/>
      <c r="Y31"/>
    </row>
    <row r="32" spans="1:25" s="2" customFormat="1" ht="15">
      <c r="A32" s="24"/>
      <c r="B32" s="17" t="s">
        <v>38</v>
      </c>
      <c r="C32" s="42"/>
      <c r="D32" s="18">
        <v>1450</v>
      </c>
      <c r="E32" s="42"/>
      <c r="F32" s="16">
        <f t="shared" si="3"/>
        <v>0</v>
      </c>
      <c r="G32" s="13">
        <f t="shared" si="4"/>
        <v>0</v>
      </c>
      <c r="H32" s="14">
        <f>LOOKUP($P11,$N11:$O27)*G32</f>
        <v>0</v>
      </c>
      <c r="I32" s="27">
        <f t="shared" si="5"/>
        <v>0</v>
      </c>
      <c r="N32" s="5"/>
      <c r="O32" s="6"/>
      <c r="P32" s="6"/>
      <c r="R32"/>
      <c r="S32"/>
      <c r="T32"/>
      <c r="U32"/>
      <c r="V32"/>
      <c r="W32"/>
      <c r="X32"/>
      <c r="Y32"/>
    </row>
    <row r="33" spans="1:25" s="2" customFormat="1" ht="30">
      <c r="A33" s="24"/>
      <c r="B33" s="43" t="s">
        <v>101</v>
      </c>
      <c r="C33" s="42"/>
      <c r="D33" s="18">
        <v>1200</v>
      </c>
      <c r="E33" s="42"/>
      <c r="F33" s="16">
        <f t="shared" si="3"/>
        <v>0</v>
      </c>
      <c r="G33" s="13">
        <f t="shared" si="4"/>
        <v>0</v>
      </c>
      <c r="H33" s="14">
        <f>LOOKUP($P11,$N11:$O27)*G33</f>
        <v>0</v>
      </c>
      <c r="I33" s="27">
        <f t="shared" si="5"/>
        <v>0</v>
      </c>
      <c r="N33" s="5"/>
      <c r="O33" s="6"/>
      <c r="P33" s="6"/>
      <c r="R33"/>
      <c r="S33"/>
      <c r="T33"/>
      <c r="U33"/>
      <c r="V33"/>
      <c r="W33"/>
      <c r="X33"/>
      <c r="Y33"/>
    </row>
    <row r="34" spans="1:25" s="2" customFormat="1" ht="30">
      <c r="A34" s="24"/>
      <c r="B34" s="43" t="s">
        <v>102</v>
      </c>
      <c r="C34" s="42"/>
      <c r="D34" s="18">
        <v>200</v>
      </c>
      <c r="E34" s="42"/>
      <c r="F34" s="16">
        <f t="shared" si="3"/>
        <v>0</v>
      </c>
      <c r="G34" s="13">
        <f t="shared" si="4"/>
        <v>0</v>
      </c>
      <c r="H34" s="14">
        <f>LOOKUP($P11,$N11:$O27)*G34</f>
        <v>0</v>
      </c>
      <c r="I34" s="27">
        <f t="shared" si="5"/>
        <v>0</v>
      </c>
      <c r="N34" s="5"/>
      <c r="O34" s="6"/>
      <c r="P34" s="6"/>
      <c r="R34"/>
      <c r="S34"/>
      <c r="T34"/>
      <c r="U34"/>
      <c r="V34"/>
      <c r="W34"/>
      <c r="X34"/>
      <c r="Y34"/>
    </row>
    <row r="35" spans="1:25" s="2" customFormat="1" ht="15">
      <c r="A35" s="24"/>
      <c r="B35" s="17" t="s">
        <v>39</v>
      </c>
      <c r="C35" s="42"/>
      <c r="D35" s="18">
        <v>1150</v>
      </c>
      <c r="E35" s="42"/>
      <c r="F35" s="16">
        <f t="shared" si="3"/>
        <v>0</v>
      </c>
      <c r="G35" s="13">
        <f t="shared" si="4"/>
        <v>0</v>
      </c>
      <c r="H35" s="14">
        <f>LOOKUP($P11,$N11:$O27)*G35</f>
        <v>0</v>
      </c>
      <c r="I35" s="27">
        <f t="shared" si="5"/>
        <v>0</v>
      </c>
      <c r="N35" s="5"/>
      <c r="O35" s="6"/>
      <c r="P35" s="6"/>
      <c r="R35"/>
      <c r="S35"/>
      <c r="T35"/>
      <c r="U35"/>
      <c r="V35"/>
      <c r="W35"/>
      <c r="X35"/>
      <c r="Y35"/>
    </row>
    <row r="36" spans="1:25" s="2" customFormat="1" ht="15">
      <c r="A36" s="24"/>
      <c r="B36" s="17" t="s">
        <v>40</v>
      </c>
      <c r="C36" s="42"/>
      <c r="D36" s="18">
        <v>300</v>
      </c>
      <c r="E36" s="42"/>
      <c r="F36" s="16">
        <f t="shared" si="3"/>
        <v>0</v>
      </c>
      <c r="G36" s="13">
        <f t="shared" si="4"/>
        <v>0</v>
      </c>
      <c r="H36" s="14">
        <f>LOOKUP($P11,$N11:$O27)*G36</f>
        <v>0</v>
      </c>
      <c r="I36" s="27">
        <f t="shared" si="5"/>
        <v>0</v>
      </c>
      <c r="N36" s="5"/>
      <c r="O36" s="6"/>
      <c r="P36" s="6"/>
      <c r="R36"/>
      <c r="S36"/>
      <c r="T36"/>
      <c r="U36"/>
      <c r="V36"/>
      <c r="W36"/>
      <c r="X36"/>
      <c r="Y36"/>
    </row>
    <row r="37" spans="1:25" s="2" customFormat="1" ht="45" customHeight="1">
      <c r="A37" s="22" t="s">
        <v>2</v>
      </c>
      <c r="B37" s="7"/>
      <c r="C37" s="35"/>
      <c r="D37" s="8" t="s">
        <v>10</v>
      </c>
      <c r="E37" s="37">
        <f>SUM(G40:G54)</f>
        <v>0</v>
      </c>
      <c r="F37" s="8" t="s">
        <v>11</v>
      </c>
      <c r="G37" s="9">
        <f>SUM(H40:H54)</f>
        <v>0</v>
      </c>
      <c r="H37" s="8" t="s">
        <v>12</v>
      </c>
      <c r="I37" s="23">
        <f>SUM(I40:I54)</f>
        <v>0</v>
      </c>
      <c r="O37" s="1"/>
      <c r="P37" s="6"/>
      <c r="R37"/>
      <c r="S37"/>
      <c r="T37"/>
      <c r="U37"/>
      <c r="V37"/>
      <c r="W37"/>
      <c r="X37"/>
      <c r="Y37"/>
    </row>
    <row r="38" spans="1:25" s="2" customFormat="1" ht="15">
      <c r="A38" s="24"/>
      <c r="B38" s="10"/>
      <c r="C38" s="125" t="s">
        <v>22</v>
      </c>
      <c r="D38" s="125"/>
      <c r="E38" s="125"/>
      <c r="F38" s="125"/>
      <c r="G38" s="125" t="s">
        <v>20</v>
      </c>
      <c r="H38" s="125"/>
      <c r="I38" s="25" t="s">
        <v>21</v>
      </c>
      <c r="O38" s="1"/>
      <c r="P38" s="6"/>
      <c r="R38"/>
      <c r="S38"/>
      <c r="T38"/>
      <c r="U38"/>
      <c r="V38"/>
      <c r="W38"/>
      <c r="X38"/>
      <c r="Y38"/>
    </row>
    <row r="39" spans="1:25" s="2" customFormat="1" ht="15.75" thickBot="1">
      <c r="A39" s="24"/>
      <c r="B39" s="99" t="s">
        <v>35</v>
      </c>
      <c r="C39" s="15" t="s">
        <v>13</v>
      </c>
      <c r="D39" s="15" t="s">
        <v>14</v>
      </c>
      <c r="E39" s="15" t="s">
        <v>15</v>
      </c>
      <c r="F39" s="15" t="s">
        <v>16</v>
      </c>
      <c r="G39" s="100" t="s">
        <v>17</v>
      </c>
      <c r="H39" s="100" t="s">
        <v>18</v>
      </c>
      <c r="I39" s="101" t="s">
        <v>19</v>
      </c>
      <c r="O39" s="1"/>
      <c r="P39" s="1"/>
      <c r="R39"/>
      <c r="S39"/>
      <c r="T39"/>
      <c r="U39"/>
      <c r="V39"/>
      <c r="W39"/>
      <c r="X39"/>
      <c r="Y39"/>
    </row>
    <row r="40" spans="1:25" s="2" customFormat="1" ht="30.75" thickBot="1">
      <c r="A40" s="98"/>
      <c r="B40" s="102" t="s">
        <v>92</v>
      </c>
      <c r="C40" s="103"/>
      <c r="D40" s="104">
        <v>126</v>
      </c>
      <c r="E40" s="105"/>
      <c r="F40" s="106">
        <f>(E40*365)*C40</f>
        <v>0</v>
      </c>
      <c r="G40" s="107">
        <f>(D40*F40)/1000</f>
        <v>0</v>
      </c>
      <c r="H40" s="108">
        <f>LOOKUP($P11,$N11:$O27)*G40</f>
        <v>0</v>
      </c>
      <c r="I40" s="109">
        <f>H40/12</f>
        <v>0</v>
      </c>
      <c r="O40" s="1"/>
      <c r="P40" s="1"/>
      <c r="R40"/>
      <c r="S40"/>
      <c r="T40"/>
      <c r="U40"/>
      <c r="V40"/>
      <c r="W40"/>
      <c r="X40"/>
      <c r="Y40"/>
    </row>
    <row r="41" spans="1:25" s="2" customFormat="1" ht="15">
      <c r="A41" s="126" t="s">
        <v>42</v>
      </c>
      <c r="B41" s="91" t="s">
        <v>44</v>
      </c>
      <c r="C41" s="52"/>
      <c r="D41" s="53">
        <v>228</v>
      </c>
      <c r="E41" s="66"/>
      <c r="F41" s="54">
        <f aca="true" t="shared" si="6" ref="F41:F54">(E41*365)*C41</f>
        <v>0</v>
      </c>
      <c r="G41" s="62">
        <f>(D41*F41)/1000</f>
        <v>0</v>
      </c>
      <c r="H41" s="55">
        <f>LOOKUP($P11,$N11:$O27)*G41</f>
        <v>0</v>
      </c>
      <c r="I41" s="56">
        <f aca="true" t="shared" si="7" ref="I41:I54">H41/12</f>
        <v>0</v>
      </c>
      <c r="O41" s="1"/>
      <c r="P41" s="1"/>
      <c r="R41"/>
      <c r="S41"/>
      <c r="T41"/>
      <c r="U41"/>
      <c r="V41"/>
      <c r="W41"/>
      <c r="X41"/>
      <c r="Y41"/>
    </row>
    <row r="42" spans="1:25" s="2" customFormat="1" ht="30">
      <c r="A42" s="127"/>
      <c r="B42" s="92" t="s">
        <v>45</v>
      </c>
      <c r="C42" s="42"/>
      <c r="D42" s="44">
        <v>383</v>
      </c>
      <c r="E42" s="67"/>
      <c r="F42" s="45">
        <f t="shared" si="6"/>
        <v>0</v>
      </c>
      <c r="G42" s="13">
        <f>(D42*F42)/1000</f>
        <v>0</v>
      </c>
      <c r="H42" s="14">
        <f>LOOKUP($P11,$N11:$O27)*G42</f>
        <v>0</v>
      </c>
      <c r="I42" s="27">
        <f t="shared" si="7"/>
        <v>0</v>
      </c>
      <c r="O42" s="1"/>
      <c r="P42" s="1"/>
      <c r="R42"/>
      <c r="S42"/>
      <c r="T42"/>
      <c r="U42"/>
      <c r="V42"/>
      <c r="W42"/>
      <c r="X42"/>
      <c r="Y42"/>
    </row>
    <row r="43" spans="1:25" s="2" customFormat="1" ht="30">
      <c r="A43" s="127"/>
      <c r="B43" s="92" t="s">
        <v>46</v>
      </c>
      <c r="C43" s="42"/>
      <c r="D43" s="44">
        <v>463</v>
      </c>
      <c r="E43" s="67"/>
      <c r="F43" s="45">
        <f t="shared" si="6"/>
        <v>0</v>
      </c>
      <c r="G43" s="13">
        <f>(D43*F43)/1000</f>
        <v>0</v>
      </c>
      <c r="H43" s="14">
        <f>LOOKUP($P11,$N11:$O27)*G43</f>
        <v>0</v>
      </c>
      <c r="I43" s="27">
        <f t="shared" si="7"/>
        <v>0</v>
      </c>
      <c r="O43" s="1"/>
      <c r="P43" s="1"/>
      <c r="R43"/>
      <c r="S43"/>
      <c r="T43"/>
      <c r="U43"/>
      <c r="V43"/>
      <c r="W43"/>
      <c r="X43"/>
      <c r="Y43"/>
    </row>
    <row r="44" spans="1:25" s="2" customFormat="1" ht="30">
      <c r="A44" s="127"/>
      <c r="B44" s="92" t="s">
        <v>47</v>
      </c>
      <c r="C44" s="42"/>
      <c r="D44" s="44">
        <v>509</v>
      </c>
      <c r="E44" s="67"/>
      <c r="F44" s="45">
        <f t="shared" si="6"/>
        <v>0</v>
      </c>
      <c r="G44" s="13">
        <f>(D44*F44)/1000</f>
        <v>0</v>
      </c>
      <c r="H44" s="14">
        <f>LOOKUP($P11,$N11:$O27)*G44</f>
        <v>0</v>
      </c>
      <c r="I44" s="27">
        <f t="shared" si="7"/>
        <v>0</v>
      </c>
      <c r="O44" s="1"/>
      <c r="P44" s="1"/>
      <c r="R44"/>
      <c r="S44"/>
      <c r="T44"/>
      <c r="U44"/>
      <c r="V44"/>
      <c r="W44"/>
      <c r="X44"/>
      <c r="Y44"/>
    </row>
    <row r="45" spans="1:25" s="2" customFormat="1" ht="30">
      <c r="A45" s="127"/>
      <c r="B45" s="92" t="s">
        <v>48</v>
      </c>
      <c r="C45" s="42"/>
      <c r="D45" s="44">
        <v>783</v>
      </c>
      <c r="E45" s="67"/>
      <c r="F45" s="45">
        <f t="shared" si="6"/>
        <v>0</v>
      </c>
      <c r="G45" s="13">
        <f aca="true" t="shared" si="8" ref="G45:G54">(D45*F45)/1000</f>
        <v>0</v>
      </c>
      <c r="H45" s="14">
        <f>LOOKUP($P11,$N11:$O27)*G45</f>
        <v>0</v>
      </c>
      <c r="I45" s="27">
        <f t="shared" si="7"/>
        <v>0</v>
      </c>
      <c r="O45" s="1"/>
      <c r="P45" s="1"/>
      <c r="R45"/>
      <c r="S45"/>
      <c r="T45"/>
      <c r="U45"/>
      <c r="V45"/>
      <c r="W45"/>
      <c r="X45"/>
      <c r="Y45"/>
    </row>
    <row r="46" spans="1:25" s="2" customFormat="1" ht="30">
      <c r="A46" s="127"/>
      <c r="B46" s="92" t="s">
        <v>49</v>
      </c>
      <c r="C46" s="42"/>
      <c r="D46" s="44">
        <v>653</v>
      </c>
      <c r="E46" s="67"/>
      <c r="F46" s="45">
        <f t="shared" si="6"/>
        <v>0</v>
      </c>
      <c r="G46" s="13">
        <f t="shared" si="8"/>
        <v>0</v>
      </c>
      <c r="H46" s="14">
        <f>LOOKUP($P11,$N11:$O27)*G46</f>
        <v>0</v>
      </c>
      <c r="I46" s="27">
        <f t="shared" si="7"/>
        <v>0</v>
      </c>
      <c r="O46" s="1"/>
      <c r="P46" s="1"/>
      <c r="R46"/>
      <c r="S46"/>
      <c r="T46"/>
      <c r="U46"/>
      <c r="V46"/>
      <c r="W46"/>
      <c r="X46"/>
      <c r="Y46"/>
    </row>
    <row r="47" spans="1:25" s="2" customFormat="1" ht="30.75" thickBot="1">
      <c r="A47" s="128"/>
      <c r="B47" s="93" t="s">
        <v>50</v>
      </c>
      <c r="C47" s="57"/>
      <c r="D47" s="58">
        <v>841</v>
      </c>
      <c r="E47" s="68"/>
      <c r="F47" s="59">
        <f t="shared" si="6"/>
        <v>0</v>
      </c>
      <c r="G47" s="94">
        <f t="shared" si="8"/>
        <v>0</v>
      </c>
      <c r="H47" s="60">
        <f>LOOKUP($P11,$N11:$O27)*G47</f>
        <v>0</v>
      </c>
      <c r="I47" s="61">
        <f t="shared" si="7"/>
        <v>0</v>
      </c>
      <c r="O47" s="1"/>
      <c r="P47" s="1"/>
      <c r="R47"/>
      <c r="S47"/>
      <c r="T47"/>
      <c r="U47"/>
      <c r="V47"/>
      <c r="W47"/>
      <c r="X47"/>
      <c r="Y47"/>
    </row>
    <row r="48" spans="1:25" s="2" customFormat="1" ht="15">
      <c r="A48" s="129" t="s">
        <v>43</v>
      </c>
      <c r="B48" s="95" t="s">
        <v>51</v>
      </c>
      <c r="C48" s="52"/>
      <c r="D48" s="53">
        <v>147</v>
      </c>
      <c r="E48" s="66"/>
      <c r="F48" s="54">
        <f t="shared" si="6"/>
        <v>0</v>
      </c>
      <c r="G48" s="62">
        <f t="shared" si="8"/>
        <v>0</v>
      </c>
      <c r="H48" s="55">
        <f>LOOKUP($P11,$N11:$O27)*G48</f>
        <v>0</v>
      </c>
      <c r="I48" s="56">
        <f t="shared" si="7"/>
        <v>0</v>
      </c>
      <c r="O48" s="1"/>
      <c r="P48" s="1"/>
      <c r="R48"/>
      <c r="S48"/>
      <c r="T48"/>
      <c r="U48"/>
      <c r="V48"/>
      <c r="W48"/>
      <c r="X48"/>
      <c r="Y48"/>
    </row>
    <row r="49" spans="1:25" s="2" customFormat="1" ht="30">
      <c r="A49" s="130"/>
      <c r="B49" s="96" t="s">
        <v>52</v>
      </c>
      <c r="C49" s="42"/>
      <c r="D49" s="44">
        <v>238</v>
      </c>
      <c r="E49" s="67"/>
      <c r="F49" s="45">
        <f t="shared" si="6"/>
        <v>0</v>
      </c>
      <c r="G49" s="13">
        <f t="shared" si="8"/>
        <v>0</v>
      </c>
      <c r="H49" s="14">
        <f>LOOKUP($P11,$N11:$O27)*G49</f>
        <v>0</v>
      </c>
      <c r="I49" s="27">
        <f t="shared" si="7"/>
        <v>0</v>
      </c>
      <c r="O49" s="1"/>
      <c r="P49" s="1"/>
      <c r="R49"/>
      <c r="S49"/>
      <c r="T49"/>
      <c r="U49"/>
      <c r="V49"/>
      <c r="W49"/>
      <c r="X49"/>
      <c r="Y49"/>
    </row>
    <row r="50" spans="1:25" s="2" customFormat="1" ht="30">
      <c r="A50" s="130"/>
      <c r="B50" s="96" t="s">
        <v>53</v>
      </c>
      <c r="C50" s="42"/>
      <c r="D50" s="44">
        <v>301</v>
      </c>
      <c r="E50" s="67"/>
      <c r="F50" s="45">
        <f t="shared" si="6"/>
        <v>0</v>
      </c>
      <c r="G50" s="13">
        <f t="shared" si="8"/>
        <v>0</v>
      </c>
      <c r="H50" s="14">
        <f>LOOKUP($P11,$N11:$O27)*G50</f>
        <v>0</v>
      </c>
      <c r="I50" s="27">
        <f t="shared" si="7"/>
        <v>0</v>
      </c>
      <c r="O50" s="1"/>
      <c r="P50" s="1"/>
      <c r="R50"/>
      <c r="S50"/>
      <c r="T50"/>
      <c r="U50"/>
      <c r="V50"/>
      <c r="W50"/>
      <c r="X50"/>
      <c r="Y50"/>
    </row>
    <row r="51" spans="1:25" s="2" customFormat="1" ht="30">
      <c r="A51" s="130"/>
      <c r="B51" s="96" t="s">
        <v>41</v>
      </c>
      <c r="C51" s="42"/>
      <c r="D51" s="44">
        <v>331</v>
      </c>
      <c r="E51" s="67"/>
      <c r="F51" s="45">
        <f t="shared" si="6"/>
        <v>0</v>
      </c>
      <c r="G51" s="13">
        <f t="shared" si="8"/>
        <v>0</v>
      </c>
      <c r="H51" s="14">
        <f>LOOKUP($P11,$N11:$O27)*G51</f>
        <v>0</v>
      </c>
      <c r="I51" s="27">
        <f t="shared" si="7"/>
        <v>0</v>
      </c>
      <c r="N51"/>
      <c r="O51" s="1"/>
      <c r="P51" s="1"/>
      <c r="R51"/>
      <c r="S51"/>
      <c r="T51"/>
      <c r="U51"/>
      <c r="V51"/>
      <c r="W51"/>
      <c r="X51"/>
      <c r="Y51"/>
    </row>
    <row r="52" spans="1:25" s="2" customFormat="1" ht="30">
      <c r="A52" s="130"/>
      <c r="B52" s="96" t="s">
        <v>54</v>
      </c>
      <c r="C52" s="42"/>
      <c r="D52" s="44">
        <v>509</v>
      </c>
      <c r="E52" s="67"/>
      <c r="F52" s="45">
        <f t="shared" si="6"/>
        <v>0</v>
      </c>
      <c r="G52" s="13">
        <f t="shared" si="8"/>
        <v>0</v>
      </c>
      <c r="H52" s="14">
        <f>LOOKUP($P11,$N11:$O27)*G52</f>
        <v>0</v>
      </c>
      <c r="I52" s="27">
        <f t="shared" si="7"/>
        <v>0</v>
      </c>
      <c r="N52"/>
      <c r="O52" s="1"/>
      <c r="P52" s="1"/>
      <c r="R52"/>
      <c r="S52"/>
      <c r="T52"/>
      <c r="U52"/>
      <c r="V52"/>
      <c r="W52"/>
      <c r="X52"/>
      <c r="Y52"/>
    </row>
    <row r="53" spans="1:20" ht="45">
      <c r="A53" s="130"/>
      <c r="B53" s="96" t="s">
        <v>55</v>
      </c>
      <c r="C53" s="42"/>
      <c r="D53" s="44">
        <v>424</v>
      </c>
      <c r="E53" s="67"/>
      <c r="F53" s="45">
        <f t="shared" si="6"/>
        <v>0</v>
      </c>
      <c r="G53" s="13">
        <f t="shared" si="8"/>
        <v>0</v>
      </c>
      <c r="H53" s="14">
        <f>LOOKUP($P11,$N11:$O27)*G53</f>
        <v>0</v>
      </c>
      <c r="I53" s="27">
        <f t="shared" si="7"/>
        <v>0</v>
      </c>
      <c r="T53"/>
    </row>
    <row r="54" spans="1:9" ht="45.75" thickBot="1">
      <c r="A54" s="131"/>
      <c r="B54" s="97" t="s">
        <v>56</v>
      </c>
      <c r="C54" s="57"/>
      <c r="D54" s="58">
        <v>547</v>
      </c>
      <c r="E54" s="68"/>
      <c r="F54" s="59">
        <f t="shared" si="6"/>
        <v>0</v>
      </c>
      <c r="G54" s="94">
        <f t="shared" si="8"/>
        <v>0</v>
      </c>
      <c r="H54" s="60">
        <f>LOOKUP($P11,$N11:$O27)*G54</f>
        <v>0</v>
      </c>
      <c r="I54" s="61">
        <f t="shared" si="7"/>
        <v>0</v>
      </c>
    </row>
    <row r="55" spans="1:9" ht="45" customHeight="1">
      <c r="A55" s="22" t="s">
        <v>3</v>
      </c>
      <c r="B55" s="34"/>
      <c r="C55" s="35"/>
      <c r="D55" s="36" t="s">
        <v>10</v>
      </c>
      <c r="E55" s="37">
        <f>SUM(G58:G63)</f>
        <v>0</v>
      </c>
      <c r="F55" s="36" t="s">
        <v>11</v>
      </c>
      <c r="G55" s="38">
        <f>SUM(H58:H63)</f>
        <v>0</v>
      </c>
      <c r="H55" s="36" t="s">
        <v>12</v>
      </c>
      <c r="I55" s="39">
        <f>SUM(I58:I63)</f>
        <v>0</v>
      </c>
    </row>
    <row r="56" spans="1:9" ht="15">
      <c r="A56" s="24"/>
      <c r="B56" s="10"/>
      <c r="C56" s="125" t="s">
        <v>22</v>
      </c>
      <c r="D56" s="125"/>
      <c r="E56" s="125"/>
      <c r="F56" s="125"/>
      <c r="G56" s="125" t="s">
        <v>20</v>
      </c>
      <c r="H56" s="125"/>
      <c r="I56" s="25" t="s">
        <v>21</v>
      </c>
    </row>
    <row r="57" spans="1:9" ht="15">
      <c r="A57" s="24"/>
      <c r="B57" s="11" t="s">
        <v>35</v>
      </c>
      <c r="C57" s="15" t="s">
        <v>13</v>
      </c>
      <c r="D57" s="10" t="s">
        <v>14</v>
      </c>
      <c r="E57" s="15" t="s">
        <v>15</v>
      </c>
      <c r="F57" s="10" t="s">
        <v>16</v>
      </c>
      <c r="G57" s="12" t="s">
        <v>17</v>
      </c>
      <c r="H57" s="12" t="s">
        <v>18</v>
      </c>
      <c r="I57" s="26" t="s">
        <v>19</v>
      </c>
    </row>
    <row r="58" spans="1:9" ht="30">
      <c r="A58" s="24"/>
      <c r="B58" s="43" t="s">
        <v>103</v>
      </c>
      <c r="C58" s="42"/>
      <c r="D58" s="44">
        <v>4400</v>
      </c>
      <c r="E58" s="69"/>
      <c r="F58" s="45">
        <f aca="true" t="shared" si="9" ref="F58:F63">(E58*365)*C58</f>
        <v>0</v>
      </c>
      <c r="G58" s="13">
        <f aca="true" t="shared" si="10" ref="G58:G63">(D58*F58)/1000</f>
        <v>0</v>
      </c>
      <c r="H58" s="14">
        <f>LOOKUP($P11,$N11:$O27)*G58</f>
        <v>0</v>
      </c>
      <c r="I58" s="27">
        <f>H58/12</f>
        <v>0</v>
      </c>
    </row>
    <row r="59" spans="1:9" ht="30">
      <c r="A59" s="24"/>
      <c r="B59" s="43" t="s">
        <v>57</v>
      </c>
      <c r="C59" s="42"/>
      <c r="D59" s="44">
        <v>500</v>
      </c>
      <c r="E59" s="67"/>
      <c r="F59" s="45">
        <f t="shared" si="9"/>
        <v>0</v>
      </c>
      <c r="G59" s="13">
        <f t="shared" si="10"/>
        <v>0</v>
      </c>
      <c r="H59" s="14">
        <f>LOOKUP($P11,$N11:$O27)*G59</f>
        <v>0</v>
      </c>
      <c r="I59" s="27">
        <f>H59/12</f>
        <v>0</v>
      </c>
    </row>
    <row r="60" spans="1:9" ht="30">
      <c r="A60" s="24"/>
      <c r="B60" s="43" t="s">
        <v>99</v>
      </c>
      <c r="C60" s="42"/>
      <c r="D60" s="44">
        <v>4000</v>
      </c>
      <c r="E60" s="67"/>
      <c r="F60" s="45">
        <f t="shared" si="9"/>
        <v>0</v>
      </c>
      <c r="G60" s="13">
        <f t="shared" si="10"/>
        <v>0</v>
      </c>
      <c r="H60" s="14">
        <f>LOOKUP($P11,$N11:$O27)*G60</f>
        <v>0</v>
      </c>
      <c r="I60" s="27">
        <f>H60/12</f>
        <v>0</v>
      </c>
    </row>
    <row r="61" spans="1:9" ht="15">
      <c r="A61" s="24"/>
      <c r="B61" s="43" t="s">
        <v>58</v>
      </c>
      <c r="C61" s="42"/>
      <c r="D61" s="44">
        <v>750</v>
      </c>
      <c r="E61" s="67"/>
      <c r="F61" s="45">
        <f t="shared" si="9"/>
        <v>0</v>
      </c>
      <c r="G61" s="13">
        <f t="shared" si="10"/>
        <v>0</v>
      </c>
      <c r="H61" s="14">
        <f>LOOKUP($P11,$N11:$O27)*G61</f>
        <v>0</v>
      </c>
      <c r="I61" s="27">
        <f>H61/12</f>
        <v>0</v>
      </c>
    </row>
    <row r="62" spans="1:9" ht="30">
      <c r="A62" s="24"/>
      <c r="B62" s="43" t="s">
        <v>59</v>
      </c>
      <c r="C62" s="42"/>
      <c r="D62" s="44">
        <v>650</v>
      </c>
      <c r="E62" s="67"/>
      <c r="F62" s="45">
        <f t="shared" si="9"/>
        <v>0</v>
      </c>
      <c r="G62" s="13">
        <f t="shared" si="10"/>
        <v>0</v>
      </c>
      <c r="H62" s="14">
        <f>LOOKUP($P11,$N11:$O27)*G62</f>
        <v>0</v>
      </c>
      <c r="I62" s="27">
        <f>H62/12</f>
        <v>0</v>
      </c>
    </row>
    <row r="63" spans="1:9" ht="15">
      <c r="A63" s="24"/>
      <c r="B63" s="43" t="s">
        <v>60</v>
      </c>
      <c r="C63" s="42"/>
      <c r="D63" s="44">
        <v>1090</v>
      </c>
      <c r="E63" s="67"/>
      <c r="F63" s="45">
        <f t="shared" si="9"/>
        <v>0</v>
      </c>
      <c r="G63" s="13">
        <f t="shared" si="10"/>
        <v>0</v>
      </c>
      <c r="H63" s="14">
        <f>LOOKUP($P11,$N11:$O27)*G63</f>
        <v>0</v>
      </c>
      <c r="I63" s="27">
        <f>H63/12</f>
        <v>0</v>
      </c>
    </row>
    <row r="64" spans="1:9" ht="45" customHeight="1">
      <c r="A64" s="22" t="s">
        <v>4</v>
      </c>
      <c r="B64" s="7"/>
      <c r="C64" s="35"/>
      <c r="D64" s="8" t="s">
        <v>10</v>
      </c>
      <c r="E64" s="37">
        <f>SUM(G67:G68)</f>
        <v>0</v>
      </c>
      <c r="F64" s="8" t="s">
        <v>11</v>
      </c>
      <c r="G64" s="9">
        <f>SUM(H67:H68)</f>
        <v>0</v>
      </c>
      <c r="H64" s="8" t="s">
        <v>12</v>
      </c>
      <c r="I64" s="23">
        <f>SUM(I67:I68)</f>
        <v>0</v>
      </c>
    </row>
    <row r="65" spans="1:9" ht="15">
      <c r="A65" s="24"/>
      <c r="B65" s="10"/>
      <c r="C65" s="125" t="s">
        <v>22</v>
      </c>
      <c r="D65" s="125"/>
      <c r="E65" s="125"/>
      <c r="F65" s="125"/>
      <c r="G65" s="125" t="s">
        <v>20</v>
      </c>
      <c r="H65" s="125"/>
      <c r="I65" s="25" t="s">
        <v>21</v>
      </c>
    </row>
    <row r="66" spans="1:9" ht="15">
      <c r="A66" s="24"/>
      <c r="B66" s="11" t="s">
        <v>35</v>
      </c>
      <c r="C66" s="15" t="s">
        <v>13</v>
      </c>
      <c r="D66" s="10" t="s">
        <v>14</v>
      </c>
      <c r="E66" s="15" t="s">
        <v>15</v>
      </c>
      <c r="F66" s="10" t="s">
        <v>16</v>
      </c>
      <c r="G66" s="12" t="s">
        <v>17</v>
      </c>
      <c r="H66" s="12" t="s">
        <v>18</v>
      </c>
      <c r="I66" s="26" t="s">
        <v>19</v>
      </c>
    </row>
    <row r="67" spans="1:9" ht="15">
      <c r="A67" s="29"/>
      <c r="B67" s="17" t="s">
        <v>61</v>
      </c>
      <c r="C67" s="42"/>
      <c r="D67" s="44">
        <v>50</v>
      </c>
      <c r="E67" s="69"/>
      <c r="F67" s="45">
        <f>(E67*365)*C67</f>
        <v>0</v>
      </c>
      <c r="G67" s="13">
        <f>(D67*F67)/1000</f>
        <v>0</v>
      </c>
      <c r="H67" s="14">
        <f>LOOKUP($P11,$N11:$O27)*G67</f>
        <v>0</v>
      </c>
      <c r="I67" s="27">
        <f>H67/12</f>
        <v>0</v>
      </c>
    </row>
    <row r="68" spans="1:9" ht="15">
      <c r="A68" s="29"/>
      <c r="B68" s="17" t="s">
        <v>62</v>
      </c>
      <c r="C68" s="42"/>
      <c r="D68" s="44">
        <v>30</v>
      </c>
      <c r="E68" s="67"/>
      <c r="F68" s="45">
        <f>(E68*365)*C68</f>
        <v>0</v>
      </c>
      <c r="G68" s="13">
        <f>(D68*F68)/1000</f>
        <v>0</v>
      </c>
      <c r="H68" s="14">
        <f>LOOKUP($P11,$N11:$O27)*G68</f>
        <v>0</v>
      </c>
      <c r="I68" s="27">
        <f>H68/12</f>
        <v>0</v>
      </c>
    </row>
    <row r="69" spans="1:9" ht="45" customHeight="1">
      <c r="A69" s="22" t="s">
        <v>5</v>
      </c>
      <c r="B69" s="7"/>
      <c r="C69" s="35"/>
      <c r="D69" s="8" t="s">
        <v>10</v>
      </c>
      <c r="E69" s="37">
        <f>SUM(G72:G74)</f>
        <v>0</v>
      </c>
      <c r="F69" s="8" t="s">
        <v>11</v>
      </c>
      <c r="G69" s="9">
        <f>SUM(H72:H74)</f>
        <v>0</v>
      </c>
      <c r="H69" s="8" t="s">
        <v>12</v>
      </c>
      <c r="I69" s="23">
        <f>SUM(I72:I74)</f>
        <v>0</v>
      </c>
    </row>
    <row r="70" spans="1:9" ht="15">
      <c r="A70" s="24"/>
      <c r="B70" s="10"/>
      <c r="C70" s="125" t="s">
        <v>22</v>
      </c>
      <c r="D70" s="125"/>
      <c r="E70" s="125"/>
      <c r="F70" s="125"/>
      <c r="G70" s="125" t="s">
        <v>20</v>
      </c>
      <c r="H70" s="125"/>
      <c r="I70" s="25" t="s">
        <v>21</v>
      </c>
    </row>
    <row r="71" spans="1:9" ht="15">
      <c r="A71" s="24"/>
      <c r="B71" s="11" t="s">
        <v>35</v>
      </c>
      <c r="C71" s="15" t="s">
        <v>13</v>
      </c>
      <c r="D71" s="10" t="s">
        <v>14</v>
      </c>
      <c r="E71" s="15" t="s">
        <v>15</v>
      </c>
      <c r="F71" s="10" t="s">
        <v>16</v>
      </c>
      <c r="G71" s="12" t="s">
        <v>17</v>
      </c>
      <c r="H71" s="12" t="s">
        <v>18</v>
      </c>
      <c r="I71" s="26" t="s">
        <v>19</v>
      </c>
    </row>
    <row r="72" spans="1:9" ht="15">
      <c r="A72" s="29"/>
      <c r="B72" s="46" t="s">
        <v>63</v>
      </c>
      <c r="C72" s="42"/>
      <c r="D72" s="44">
        <v>1200</v>
      </c>
      <c r="E72" s="69"/>
      <c r="F72" s="45">
        <f>(E72*365)*C72</f>
        <v>0</v>
      </c>
      <c r="G72" s="13">
        <f>(D72*F72)/1000</f>
        <v>0</v>
      </c>
      <c r="H72" s="14">
        <f>LOOKUP($P11,$N11:$O27)*G72</f>
        <v>0</v>
      </c>
      <c r="I72" s="27">
        <f>H72/12</f>
        <v>0</v>
      </c>
    </row>
    <row r="73" spans="1:9" ht="15">
      <c r="A73" s="29"/>
      <c r="B73" s="46" t="s">
        <v>64</v>
      </c>
      <c r="C73" s="42"/>
      <c r="D73" s="44">
        <v>1800</v>
      </c>
      <c r="E73" s="67"/>
      <c r="F73" s="45">
        <f>(E73*365)*C73</f>
        <v>0</v>
      </c>
      <c r="G73" s="13">
        <f>(D73*F73)/1000</f>
        <v>0</v>
      </c>
      <c r="H73" s="14">
        <f>LOOKUP($P11,$N11:$O27)*G73</f>
        <v>0</v>
      </c>
      <c r="I73" s="27">
        <f>H73/12</f>
        <v>0</v>
      </c>
    </row>
    <row r="74" spans="1:9" ht="15">
      <c r="A74" s="24"/>
      <c r="B74" s="46" t="s">
        <v>65</v>
      </c>
      <c r="C74" s="42"/>
      <c r="D74" s="44">
        <v>50</v>
      </c>
      <c r="E74" s="67"/>
      <c r="F74" s="45">
        <f>(E74*365)*C74</f>
        <v>0</v>
      </c>
      <c r="G74" s="13">
        <f>(D74*F74)/1000</f>
        <v>0</v>
      </c>
      <c r="H74" s="14">
        <f>LOOKUP($P11,$N11:$O27)*G74</f>
        <v>0</v>
      </c>
      <c r="I74" s="27">
        <f>H74/12</f>
        <v>0</v>
      </c>
    </row>
    <row r="75" spans="1:9" ht="45" customHeight="1">
      <c r="A75" s="22" t="s">
        <v>6</v>
      </c>
      <c r="B75" s="7"/>
      <c r="C75" s="35"/>
      <c r="D75" s="8" t="s">
        <v>10</v>
      </c>
      <c r="E75" s="37">
        <f>SUM(G78:G84)</f>
        <v>0</v>
      </c>
      <c r="F75" s="8" t="s">
        <v>11</v>
      </c>
      <c r="G75" s="9">
        <f>SUM(H78:H84)</f>
        <v>0</v>
      </c>
      <c r="H75" s="8" t="s">
        <v>12</v>
      </c>
      <c r="I75" s="23">
        <f>SUM(I78:I84)</f>
        <v>0</v>
      </c>
    </row>
    <row r="76" spans="1:9" ht="15">
      <c r="A76" s="24"/>
      <c r="B76" s="10"/>
      <c r="C76" s="125" t="s">
        <v>22</v>
      </c>
      <c r="D76" s="125"/>
      <c r="E76" s="125"/>
      <c r="F76" s="125"/>
      <c r="G76" s="125" t="s">
        <v>20</v>
      </c>
      <c r="H76" s="125"/>
      <c r="I76" s="25" t="s">
        <v>21</v>
      </c>
    </row>
    <row r="77" spans="1:9" ht="15">
      <c r="A77" s="24"/>
      <c r="B77" s="11" t="s">
        <v>35</v>
      </c>
      <c r="C77" s="15" t="s">
        <v>13</v>
      </c>
      <c r="D77" s="10" t="s">
        <v>14</v>
      </c>
      <c r="E77" s="15" t="s">
        <v>15</v>
      </c>
      <c r="F77" s="10" t="s">
        <v>16</v>
      </c>
      <c r="G77" s="12" t="s">
        <v>17</v>
      </c>
      <c r="H77" s="12" t="s">
        <v>18</v>
      </c>
      <c r="I77" s="26" t="s">
        <v>19</v>
      </c>
    </row>
    <row r="78" spans="1:9" ht="15">
      <c r="A78" s="29"/>
      <c r="B78" s="47" t="s">
        <v>70</v>
      </c>
      <c r="C78" s="42"/>
      <c r="D78" s="44">
        <v>175</v>
      </c>
      <c r="E78" s="69"/>
      <c r="F78" s="45">
        <f aca="true" t="shared" si="11" ref="F78:F84">(E78*365)*C78</f>
        <v>0</v>
      </c>
      <c r="G78" s="13">
        <f aca="true" t="shared" si="12" ref="G78:G84">(D78*F78)/1000</f>
        <v>0</v>
      </c>
      <c r="H78" s="14">
        <f>LOOKUP($P11,$N11:$O27)*G78</f>
        <v>0</v>
      </c>
      <c r="I78" s="27">
        <f>H78/12</f>
        <v>0</v>
      </c>
    </row>
    <row r="79" spans="1:9" ht="15">
      <c r="A79" s="29"/>
      <c r="B79" s="47" t="s">
        <v>66</v>
      </c>
      <c r="C79" s="42"/>
      <c r="D79" s="44">
        <v>10</v>
      </c>
      <c r="E79" s="67"/>
      <c r="F79" s="45">
        <f t="shared" si="11"/>
        <v>0</v>
      </c>
      <c r="G79" s="13">
        <f t="shared" si="12"/>
        <v>0</v>
      </c>
      <c r="H79" s="14">
        <f>LOOKUP($P11,$N11:$O27)*G79</f>
        <v>0</v>
      </c>
      <c r="I79" s="27">
        <f aca="true" t="shared" si="13" ref="I79:I84">H79/12</f>
        <v>0</v>
      </c>
    </row>
    <row r="80" spans="1:9" ht="15">
      <c r="A80" s="24"/>
      <c r="B80" s="47" t="s">
        <v>61</v>
      </c>
      <c r="C80" s="42"/>
      <c r="D80" s="44">
        <v>50</v>
      </c>
      <c r="E80" s="67"/>
      <c r="F80" s="45">
        <f t="shared" si="11"/>
        <v>0</v>
      </c>
      <c r="G80" s="13">
        <f t="shared" si="12"/>
        <v>0</v>
      </c>
      <c r="H80" s="14">
        <f>LOOKUP($P11,$N11:$O27)*G80</f>
        <v>0</v>
      </c>
      <c r="I80" s="27">
        <f t="shared" si="13"/>
        <v>0</v>
      </c>
    </row>
    <row r="81" spans="1:9" ht="15">
      <c r="A81" s="29"/>
      <c r="B81" s="47" t="s">
        <v>62</v>
      </c>
      <c r="C81" s="42"/>
      <c r="D81" s="44">
        <v>30</v>
      </c>
      <c r="E81" s="69"/>
      <c r="F81" s="45">
        <f t="shared" si="11"/>
        <v>0</v>
      </c>
      <c r="G81" s="13">
        <f t="shared" si="12"/>
        <v>0</v>
      </c>
      <c r="H81" s="14">
        <f>LOOKUP($P11,$N11:$O27)*G81</f>
        <v>0</v>
      </c>
      <c r="I81" s="27">
        <f t="shared" si="13"/>
        <v>0</v>
      </c>
    </row>
    <row r="82" spans="1:9" ht="15">
      <c r="A82" s="29"/>
      <c r="B82" s="47" t="s">
        <v>67</v>
      </c>
      <c r="C82" s="42"/>
      <c r="D82" s="44">
        <v>165</v>
      </c>
      <c r="E82" s="67"/>
      <c r="F82" s="45">
        <f t="shared" si="11"/>
        <v>0</v>
      </c>
      <c r="G82" s="13">
        <f t="shared" si="12"/>
        <v>0</v>
      </c>
      <c r="H82" s="14">
        <f>LOOKUP($P11,$N11:$O27)*G82</f>
        <v>0</v>
      </c>
      <c r="I82" s="27">
        <f t="shared" si="13"/>
        <v>0</v>
      </c>
    </row>
    <row r="83" spans="1:9" ht="30">
      <c r="A83" s="24"/>
      <c r="B83" s="47" t="s">
        <v>68</v>
      </c>
      <c r="C83" s="42"/>
      <c r="D83" s="44">
        <v>460</v>
      </c>
      <c r="E83" s="67"/>
      <c r="F83" s="45">
        <f t="shared" si="11"/>
        <v>0</v>
      </c>
      <c r="G83" s="13">
        <f t="shared" si="12"/>
        <v>0</v>
      </c>
      <c r="H83" s="14">
        <f>LOOKUP($P11,$N11:$O27)*G83</f>
        <v>0</v>
      </c>
      <c r="I83" s="27">
        <f t="shared" si="13"/>
        <v>0</v>
      </c>
    </row>
    <row r="84" spans="1:9" ht="30">
      <c r="A84" s="24"/>
      <c r="B84" s="47" t="s">
        <v>69</v>
      </c>
      <c r="C84" s="42"/>
      <c r="D84" s="44">
        <v>200</v>
      </c>
      <c r="E84" s="67"/>
      <c r="F84" s="45">
        <f t="shared" si="11"/>
        <v>0</v>
      </c>
      <c r="G84" s="13">
        <f t="shared" si="12"/>
        <v>0</v>
      </c>
      <c r="H84" s="14">
        <f>LOOKUP($P11,$N11:$O27)*G84</f>
        <v>0</v>
      </c>
      <c r="I84" s="27">
        <f t="shared" si="13"/>
        <v>0</v>
      </c>
    </row>
    <row r="85" spans="1:9" ht="45" customHeight="1">
      <c r="A85" s="22" t="s">
        <v>7</v>
      </c>
      <c r="B85" s="7"/>
      <c r="C85" s="35"/>
      <c r="D85" s="8" t="s">
        <v>10</v>
      </c>
      <c r="E85" s="37">
        <f>SUM(G88:G91)</f>
        <v>0</v>
      </c>
      <c r="F85" s="8" t="s">
        <v>11</v>
      </c>
      <c r="G85" s="9">
        <f>SUM(H88:H91)</f>
        <v>0</v>
      </c>
      <c r="H85" s="8" t="s">
        <v>12</v>
      </c>
      <c r="I85" s="23">
        <f>SUM(I88:I91)</f>
        <v>0</v>
      </c>
    </row>
    <row r="86" spans="1:9" ht="21" customHeight="1">
      <c r="A86" s="24"/>
      <c r="B86" s="10"/>
      <c r="C86" s="125" t="s">
        <v>22</v>
      </c>
      <c r="D86" s="125"/>
      <c r="E86" s="125"/>
      <c r="F86" s="125"/>
      <c r="G86" s="125" t="s">
        <v>20</v>
      </c>
      <c r="H86" s="125"/>
      <c r="I86" s="25" t="s">
        <v>21</v>
      </c>
    </row>
    <row r="87" spans="1:9" ht="15">
      <c r="A87" s="24"/>
      <c r="B87" s="11" t="s">
        <v>35</v>
      </c>
      <c r="C87" s="15" t="s">
        <v>13</v>
      </c>
      <c r="D87" s="10" t="s">
        <v>14</v>
      </c>
      <c r="E87" s="15" t="s">
        <v>15</v>
      </c>
      <c r="F87" s="10" t="s">
        <v>16</v>
      </c>
      <c r="G87" s="12" t="s">
        <v>17</v>
      </c>
      <c r="H87" s="12" t="s">
        <v>18</v>
      </c>
      <c r="I87" s="26" t="s">
        <v>19</v>
      </c>
    </row>
    <row r="88" spans="1:9" ht="15">
      <c r="A88" s="29"/>
      <c r="B88" s="47" t="s">
        <v>71</v>
      </c>
      <c r="C88" s="42"/>
      <c r="D88" s="44">
        <v>300</v>
      </c>
      <c r="E88" s="69"/>
      <c r="F88" s="45">
        <f>(E88*365)*C88</f>
        <v>0</v>
      </c>
      <c r="G88" s="13">
        <f>(D88*F88)/1000</f>
        <v>0</v>
      </c>
      <c r="H88" s="14">
        <f>LOOKUP($P11,$N11:$O27)*G88</f>
        <v>0</v>
      </c>
      <c r="I88" s="27">
        <f>H88/12</f>
        <v>0</v>
      </c>
    </row>
    <row r="89" spans="1:9" ht="15">
      <c r="A89" s="29"/>
      <c r="B89" s="47" t="s">
        <v>110</v>
      </c>
      <c r="C89" s="42"/>
      <c r="D89" s="44">
        <v>90</v>
      </c>
      <c r="E89" s="69"/>
      <c r="F89" s="45">
        <f>(E89*365)*C89</f>
        <v>0</v>
      </c>
      <c r="G89" s="13">
        <f>(D89*F89)/1000</f>
        <v>0</v>
      </c>
      <c r="H89" s="14">
        <f>LOOKUP($P11,$N11:$O27)*G89</f>
        <v>0</v>
      </c>
      <c r="I89" s="27">
        <f>H89/12</f>
        <v>0</v>
      </c>
    </row>
    <row r="90" spans="1:9" ht="15">
      <c r="A90" s="29"/>
      <c r="B90" s="47" t="s">
        <v>105</v>
      </c>
      <c r="C90" s="42"/>
      <c r="D90" s="44">
        <v>13</v>
      </c>
      <c r="E90" s="69"/>
      <c r="F90" s="45">
        <f>(E90*365)*C90</f>
        <v>0</v>
      </c>
      <c r="G90" s="13">
        <f>(D90*F90)/1000</f>
        <v>0</v>
      </c>
      <c r="H90" s="14">
        <f>LOOKUP($P11,$N11:$O27)*G90</f>
        <v>0</v>
      </c>
      <c r="I90" s="27">
        <f>H90/12</f>
        <v>0</v>
      </c>
    </row>
    <row r="91" spans="1:9" ht="15">
      <c r="A91" s="29"/>
      <c r="B91" s="47" t="s">
        <v>61</v>
      </c>
      <c r="C91" s="42"/>
      <c r="D91" s="44">
        <v>50</v>
      </c>
      <c r="E91" s="69"/>
      <c r="F91" s="45">
        <f>(E91*365)*C91</f>
        <v>0</v>
      </c>
      <c r="G91" s="13">
        <f>(D91*F91)/1000</f>
        <v>0</v>
      </c>
      <c r="H91" s="14">
        <f>LOOKUP($P11,$N11:$O27)*G91</f>
        <v>0</v>
      </c>
      <c r="I91" s="27">
        <f>H91/12</f>
        <v>0</v>
      </c>
    </row>
    <row r="92" spans="1:9" ht="45" customHeight="1">
      <c r="A92" s="22" t="s">
        <v>86</v>
      </c>
      <c r="B92" s="7"/>
      <c r="C92" s="35"/>
      <c r="D92" s="8" t="s">
        <v>10</v>
      </c>
      <c r="E92" s="37">
        <f>SUM(G95:G103)</f>
        <v>0</v>
      </c>
      <c r="F92" s="8" t="s">
        <v>11</v>
      </c>
      <c r="G92" s="9">
        <f>SUM(H95:H103)</f>
        <v>0</v>
      </c>
      <c r="H92" s="8" t="s">
        <v>12</v>
      </c>
      <c r="I92" s="23">
        <f>SUM(I95:I103)</f>
        <v>0</v>
      </c>
    </row>
    <row r="93" spans="1:9" ht="15">
      <c r="A93" s="24"/>
      <c r="B93" s="10"/>
      <c r="C93" s="125" t="s">
        <v>22</v>
      </c>
      <c r="D93" s="125"/>
      <c r="E93" s="125"/>
      <c r="F93" s="125"/>
      <c r="G93" s="125" t="s">
        <v>20</v>
      </c>
      <c r="H93" s="125"/>
      <c r="I93" s="25" t="s">
        <v>21</v>
      </c>
    </row>
    <row r="94" spans="1:9" ht="15">
      <c r="A94" s="24"/>
      <c r="B94" s="11" t="s">
        <v>35</v>
      </c>
      <c r="C94" s="15" t="s">
        <v>13</v>
      </c>
      <c r="D94" s="10" t="s">
        <v>14</v>
      </c>
      <c r="E94" s="15" t="s">
        <v>15</v>
      </c>
      <c r="F94" s="10" t="s">
        <v>16</v>
      </c>
      <c r="G94" s="12" t="s">
        <v>17</v>
      </c>
      <c r="H94" s="12" t="s">
        <v>18</v>
      </c>
      <c r="I94" s="26" t="s">
        <v>19</v>
      </c>
    </row>
    <row r="95" spans="1:9" ht="15">
      <c r="A95" s="29"/>
      <c r="B95" s="47" t="s">
        <v>98</v>
      </c>
      <c r="C95" s="42"/>
      <c r="D95" s="44">
        <v>900</v>
      </c>
      <c r="E95" s="69"/>
      <c r="F95" s="45">
        <f>(E95*365)*C95</f>
        <v>0</v>
      </c>
      <c r="G95" s="13">
        <f>(D95*F95)/1000</f>
        <v>0</v>
      </c>
      <c r="H95" s="14">
        <f>LOOKUP($P11,$N11:$O27)*G95</f>
        <v>0</v>
      </c>
      <c r="I95" s="27">
        <f>H95/12</f>
        <v>0</v>
      </c>
    </row>
    <row r="96" spans="1:9" ht="30">
      <c r="A96" s="29"/>
      <c r="B96" s="47" t="s">
        <v>113</v>
      </c>
      <c r="C96" s="42"/>
      <c r="D96" s="44">
        <v>12000</v>
      </c>
      <c r="E96" s="69"/>
      <c r="F96" s="45">
        <f aca="true" t="shared" si="14" ref="F96:F101">(E96*365)*C96</f>
        <v>0</v>
      </c>
      <c r="G96" s="13">
        <f aca="true" t="shared" si="15" ref="G96:G101">(D96*F96)/1000</f>
        <v>0</v>
      </c>
      <c r="H96" s="14">
        <f>LOOKUP($P11,$N11:$O27)*G96</f>
        <v>0</v>
      </c>
      <c r="I96" s="27">
        <f aca="true" t="shared" si="16" ref="I96:I102">H96/12</f>
        <v>0</v>
      </c>
    </row>
    <row r="97" spans="1:9" ht="30">
      <c r="A97" s="29"/>
      <c r="B97" s="47" t="s">
        <v>106</v>
      </c>
      <c r="C97" s="42"/>
      <c r="D97" s="44">
        <v>1000</v>
      </c>
      <c r="E97" s="69"/>
      <c r="F97" s="45">
        <f t="shared" si="14"/>
        <v>0</v>
      </c>
      <c r="G97" s="13">
        <f t="shared" si="15"/>
        <v>0</v>
      </c>
      <c r="H97" s="14">
        <f>LOOKUP($P11,$N11:$O27)*G97</f>
        <v>0</v>
      </c>
      <c r="I97" s="27">
        <f t="shared" si="16"/>
        <v>0</v>
      </c>
    </row>
    <row r="98" spans="1:9" ht="45.75">
      <c r="A98" s="29"/>
      <c r="B98" s="47" t="s">
        <v>107</v>
      </c>
      <c r="C98" s="42"/>
      <c r="D98" s="44">
        <v>3000</v>
      </c>
      <c r="E98" s="69"/>
      <c r="F98" s="45">
        <f t="shared" si="14"/>
        <v>0</v>
      </c>
      <c r="G98" s="13">
        <f t="shared" si="15"/>
        <v>0</v>
      </c>
      <c r="H98" s="14">
        <f>LOOKUP($P11,$N11:$O27)*G98</f>
        <v>0</v>
      </c>
      <c r="I98" s="27">
        <f t="shared" si="16"/>
        <v>0</v>
      </c>
    </row>
    <row r="99" spans="1:9" ht="45.75">
      <c r="A99" s="29"/>
      <c r="B99" s="47" t="s">
        <v>108</v>
      </c>
      <c r="C99" s="42"/>
      <c r="D99" s="44">
        <v>2000</v>
      </c>
      <c r="E99" s="69"/>
      <c r="F99" s="45">
        <f t="shared" si="14"/>
        <v>0</v>
      </c>
      <c r="G99" s="13">
        <f t="shared" si="15"/>
        <v>0</v>
      </c>
      <c r="H99" s="14">
        <f>LOOKUP($P11,$N11:$O27)*G99</f>
        <v>0</v>
      </c>
      <c r="I99" s="27">
        <f t="shared" si="16"/>
        <v>0</v>
      </c>
    </row>
    <row r="100" spans="1:9" ht="15">
      <c r="A100" s="29"/>
      <c r="B100" s="47" t="s">
        <v>97</v>
      </c>
      <c r="C100" s="42"/>
      <c r="D100" s="44">
        <v>900</v>
      </c>
      <c r="E100" s="67"/>
      <c r="F100" s="45">
        <f t="shared" si="14"/>
        <v>0</v>
      </c>
      <c r="G100" s="13">
        <f t="shared" si="15"/>
        <v>0</v>
      </c>
      <c r="H100" s="14">
        <f>LOOKUP($P11,$N11:$O27)*G100</f>
        <v>0</v>
      </c>
      <c r="I100" s="27">
        <f t="shared" si="16"/>
        <v>0</v>
      </c>
    </row>
    <row r="101" spans="1:9" ht="15">
      <c r="A101" s="24"/>
      <c r="B101" s="47" t="s">
        <v>72</v>
      </c>
      <c r="C101" s="42"/>
      <c r="D101" s="44">
        <v>75</v>
      </c>
      <c r="E101" s="67"/>
      <c r="F101" s="45">
        <f t="shared" si="14"/>
        <v>0</v>
      </c>
      <c r="G101" s="13">
        <f t="shared" si="15"/>
        <v>0</v>
      </c>
      <c r="H101" s="14">
        <f>LOOKUP($P11,$N11:$O27)*G101</f>
        <v>0</v>
      </c>
      <c r="I101" s="27">
        <f t="shared" si="16"/>
        <v>0</v>
      </c>
    </row>
    <row r="102" spans="1:9" ht="30">
      <c r="A102" s="29"/>
      <c r="B102" s="47" t="s">
        <v>73</v>
      </c>
      <c r="C102" s="42"/>
      <c r="D102" s="44">
        <v>400</v>
      </c>
      <c r="E102" s="69"/>
      <c r="F102" s="45">
        <f>(E102*365)*C102</f>
        <v>0</v>
      </c>
      <c r="G102" s="13">
        <f>(D102*F102)/1000</f>
        <v>0</v>
      </c>
      <c r="H102" s="14">
        <f>LOOKUP($P11,$N11:$O27)*G102</f>
        <v>0</v>
      </c>
      <c r="I102" s="27">
        <f t="shared" si="16"/>
        <v>0</v>
      </c>
    </row>
    <row r="103" spans="1:9" ht="15">
      <c r="A103" s="29"/>
      <c r="B103" s="47" t="s">
        <v>109</v>
      </c>
      <c r="C103" s="42"/>
      <c r="D103" s="44">
        <v>250</v>
      </c>
      <c r="E103" s="69"/>
      <c r="F103" s="45">
        <f>(E103*365)*C103</f>
        <v>0</v>
      </c>
      <c r="G103" s="13">
        <f>(D103*F103)/1000</f>
        <v>0</v>
      </c>
      <c r="H103" s="14">
        <f>LOOKUP($P11,$N11:$O27)*G103</f>
        <v>0</v>
      </c>
      <c r="I103" s="27">
        <f>H103/12</f>
        <v>0</v>
      </c>
    </row>
    <row r="104" spans="1:9" ht="45" customHeight="1">
      <c r="A104" s="22" t="s">
        <v>8</v>
      </c>
      <c r="B104" s="7"/>
      <c r="C104" s="35"/>
      <c r="D104" s="8" t="s">
        <v>10</v>
      </c>
      <c r="E104" s="37">
        <f>SUM(G107:G109)</f>
        <v>0</v>
      </c>
      <c r="F104" s="8" t="s">
        <v>11</v>
      </c>
      <c r="G104" s="9">
        <f>SUM(H107:H109)</f>
        <v>0</v>
      </c>
      <c r="H104" s="8" t="s">
        <v>12</v>
      </c>
      <c r="I104" s="23">
        <f>SUM(I107:I109)</f>
        <v>0</v>
      </c>
    </row>
    <row r="105" spans="1:9" ht="18" customHeight="1">
      <c r="A105" s="24"/>
      <c r="B105" s="10"/>
      <c r="C105" s="125" t="s">
        <v>22</v>
      </c>
      <c r="D105" s="125"/>
      <c r="E105" s="125"/>
      <c r="F105" s="125"/>
      <c r="G105" s="125" t="s">
        <v>20</v>
      </c>
      <c r="H105" s="125"/>
      <c r="I105" s="25" t="s">
        <v>21</v>
      </c>
    </row>
    <row r="106" spans="1:9" ht="15">
      <c r="A106" s="24"/>
      <c r="B106" s="11" t="s">
        <v>35</v>
      </c>
      <c r="C106" s="15" t="s">
        <v>13</v>
      </c>
      <c r="D106" s="10" t="s">
        <v>14</v>
      </c>
      <c r="E106" s="15" t="s">
        <v>15</v>
      </c>
      <c r="F106" s="10" t="s">
        <v>16</v>
      </c>
      <c r="G106" s="12" t="s">
        <v>17</v>
      </c>
      <c r="H106" s="12" t="s">
        <v>18</v>
      </c>
      <c r="I106" s="26" t="s">
        <v>19</v>
      </c>
    </row>
    <row r="107" spans="1:9" ht="15">
      <c r="A107" s="24"/>
      <c r="B107" s="47" t="s">
        <v>74</v>
      </c>
      <c r="C107" s="48"/>
      <c r="D107" s="44">
        <v>750</v>
      </c>
      <c r="E107" s="67"/>
      <c r="F107" s="45">
        <f>(E107*365)*C107</f>
        <v>0</v>
      </c>
      <c r="G107" s="13">
        <f>(D107*F107)/1000</f>
        <v>0</v>
      </c>
      <c r="H107" s="14">
        <f>LOOKUP($P11,$N11:$O27)*G107</f>
        <v>0</v>
      </c>
      <c r="I107" s="27">
        <f>H107/12</f>
        <v>0</v>
      </c>
    </row>
    <row r="108" spans="1:9" ht="30">
      <c r="A108" s="24"/>
      <c r="B108" s="47" t="s">
        <v>111</v>
      </c>
      <c r="C108" s="48"/>
      <c r="D108" s="44">
        <v>1000</v>
      </c>
      <c r="E108" s="67"/>
      <c r="F108" s="45">
        <f>(E108*365)*C108</f>
        <v>0</v>
      </c>
      <c r="G108" s="13">
        <f>(D108*F108)/1000</f>
        <v>0</v>
      </c>
      <c r="H108" s="14">
        <f>LOOKUP($P11,$N11:$O27)*G108</f>
        <v>0</v>
      </c>
      <c r="I108" s="27">
        <f>H108/12</f>
        <v>0</v>
      </c>
    </row>
    <row r="109" spans="1:9" ht="15">
      <c r="A109" s="24"/>
      <c r="B109" s="47" t="s">
        <v>61</v>
      </c>
      <c r="C109" s="48"/>
      <c r="D109" s="44">
        <v>50</v>
      </c>
      <c r="E109" s="67"/>
      <c r="F109" s="45">
        <f>(E109*365)*C109</f>
        <v>0</v>
      </c>
      <c r="G109" s="13">
        <f>(D109*F109)/1000</f>
        <v>0</v>
      </c>
      <c r="H109" s="14">
        <f>LOOKUP($P11,$N11:$O27)*G109</f>
        <v>0</v>
      </c>
      <c r="I109" s="27">
        <f>H109/12</f>
        <v>0</v>
      </c>
    </row>
    <row r="110" spans="1:9" ht="45" customHeight="1">
      <c r="A110" s="22" t="s">
        <v>9</v>
      </c>
      <c r="B110" s="7"/>
      <c r="C110" s="35"/>
      <c r="D110" s="8" t="s">
        <v>10</v>
      </c>
      <c r="E110" s="37">
        <f>SUM(G113:G118)</f>
        <v>0</v>
      </c>
      <c r="F110" s="8" t="s">
        <v>11</v>
      </c>
      <c r="G110" s="9">
        <f>SUM(H113:H118)</f>
        <v>0</v>
      </c>
      <c r="H110" s="8" t="s">
        <v>12</v>
      </c>
      <c r="I110" s="23">
        <f>SUM(I113:I118)</f>
        <v>0</v>
      </c>
    </row>
    <row r="111" spans="1:9" ht="15">
      <c r="A111" s="24"/>
      <c r="B111" s="10"/>
      <c r="C111" s="125" t="s">
        <v>22</v>
      </c>
      <c r="D111" s="125"/>
      <c r="E111" s="125"/>
      <c r="F111" s="125"/>
      <c r="G111" s="125" t="s">
        <v>20</v>
      </c>
      <c r="H111" s="125"/>
      <c r="I111" s="25" t="s">
        <v>21</v>
      </c>
    </row>
    <row r="112" spans="1:9" ht="15">
      <c r="A112" s="24"/>
      <c r="B112" s="11" t="s">
        <v>35</v>
      </c>
      <c r="C112" s="15" t="s">
        <v>13</v>
      </c>
      <c r="D112" s="10" t="s">
        <v>14</v>
      </c>
      <c r="E112" s="15" t="s">
        <v>15</v>
      </c>
      <c r="F112" s="10" t="s">
        <v>16</v>
      </c>
      <c r="G112" s="12" t="s">
        <v>17</v>
      </c>
      <c r="H112" s="12" t="s">
        <v>18</v>
      </c>
      <c r="I112" s="26" t="s">
        <v>19</v>
      </c>
    </row>
    <row r="113" spans="1:9" ht="15">
      <c r="A113" s="24"/>
      <c r="B113" s="47" t="s">
        <v>104</v>
      </c>
      <c r="C113" s="48"/>
      <c r="D113" s="44">
        <v>900</v>
      </c>
      <c r="E113" s="67"/>
      <c r="F113" s="45">
        <f aca="true" t="shared" si="17" ref="F113:F118">(E113*365)*C113</f>
        <v>0</v>
      </c>
      <c r="G113" s="13">
        <f aca="true" t="shared" si="18" ref="G113:G118">(D113*F113)/1000</f>
        <v>0</v>
      </c>
      <c r="H113" s="14">
        <f>LOOKUP($P11,$N11:$O27)*G113</f>
        <v>0</v>
      </c>
      <c r="I113" s="27">
        <f aca="true" t="shared" si="19" ref="I113:I118">H113/12</f>
        <v>0</v>
      </c>
    </row>
    <row r="114" spans="1:9" ht="15">
      <c r="A114" s="24"/>
      <c r="B114" s="47" t="s">
        <v>75</v>
      </c>
      <c r="C114" s="48"/>
      <c r="D114" s="44">
        <v>1000</v>
      </c>
      <c r="E114" s="67"/>
      <c r="F114" s="45">
        <f t="shared" si="17"/>
        <v>0</v>
      </c>
      <c r="G114" s="13">
        <f t="shared" si="18"/>
        <v>0</v>
      </c>
      <c r="H114" s="14">
        <f>LOOKUP($P11,$N11:$O27)*G114</f>
        <v>0</v>
      </c>
      <c r="I114" s="27">
        <f t="shared" si="19"/>
        <v>0</v>
      </c>
    </row>
    <row r="115" spans="1:9" ht="30">
      <c r="A115" s="24"/>
      <c r="B115" s="47" t="s">
        <v>84</v>
      </c>
      <c r="C115" s="48"/>
      <c r="D115" s="44">
        <v>1200</v>
      </c>
      <c r="E115" s="67"/>
      <c r="F115" s="45">
        <f t="shared" si="17"/>
        <v>0</v>
      </c>
      <c r="G115" s="13">
        <f t="shared" si="18"/>
        <v>0</v>
      </c>
      <c r="H115" s="14">
        <f>LOOKUP($P11,$N11:$O27)*G115</f>
        <v>0</v>
      </c>
      <c r="I115" s="27">
        <f t="shared" si="19"/>
        <v>0</v>
      </c>
    </row>
    <row r="116" spans="1:9" ht="30">
      <c r="A116" s="24"/>
      <c r="B116" s="47" t="s">
        <v>85</v>
      </c>
      <c r="C116" s="48"/>
      <c r="D116" s="44">
        <v>600</v>
      </c>
      <c r="E116" s="67"/>
      <c r="F116" s="45">
        <f t="shared" si="17"/>
        <v>0</v>
      </c>
      <c r="G116" s="13">
        <f t="shared" si="18"/>
        <v>0</v>
      </c>
      <c r="H116" s="14">
        <f>LOOKUP($P11,$N11:$O27)*G116</f>
        <v>0</v>
      </c>
      <c r="I116" s="27">
        <f t="shared" si="19"/>
        <v>0</v>
      </c>
    </row>
    <row r="117" spans="1:9" ht="30">
      <c r="A117" s="28"/>
      <c r="B117" s="47" t="s">
        <v>88</v>
      </c>
      <c r="C117" s="48"/>
      <c r="D117" s="64">
        <v>2000</v>
      </c>
      <c r="E117" s="48"/>
      <c r="F117" s="45">
        <f t="shared" si="17"/>
        <v>0</v>
      </c>
      <c r="G117" s="13">
        <f t="shared" si="18"/>
        <v>0</v>
      </c>
      <c r="H117" s="14">
        <f>LOOKUP($P11,$N11:$O27)*G117</f>
        <v>0</v>
      </c>
      <c r="I117" s="27">
        <f t="shared" si="19"/>
        <v>0</v>
      </c>
    </row>
    <row r="118" spans="1:9" ht="30">
      <c r="A118" s="28"/>
      <c r="B118" s="47" t="s">
        <v>87</v>
      </c>
      <c r="C118" s="48"/>
      <c r="D118" s="64">
        <v>5000</v>
      </c>
      <c r="E118" s="48"/>
      <c r="F118" s="45">
        <f t="shared" si="17"/>
        <v>0</v>
      </c>
      <c r="G118" s="13">
        <f t="shared" si="18"/>
        <v>0</v>
      </c>
      <c r="H118" s="14">
        <f>LOOKUP($P11,$N11:$O27)*G118</f>
        <v>0</v>
      </c>
      <c r="I118" s="27">
        <f t="shared" si="19"/>
        <v>0</v>
      </c>
    </row>
    <row r="119" spans="1:9" ht="45" customHeight="1">
      <c r="A119" s="22" t="s">
        <v>76</v>
      </c>
      <c r="B119" s="7"/>
      <c r="C119" s="35"/>
      <c r="D119" s="8" t="s">
        <v>10</v>
      </c>
      <c r="E119" s="37">
        <f>SUM(G122:G146)</f>
        <v>0</v>
      </c>
      <c r="F119" s="8" t="s">
        <v>11</v>
      </c>
      <c r="G119" s="9">
        <f>SUM(H122:H146)</f>
        <v>0</v>
      </c>
      <c r="H119" s="8" t="s">
        <v>12</v>
      </c>
      <c r="I119" s="23">
        <f>SUM(I122:I146)</f>
        <v>0</v>
      </c>
    </row>
    <row r="120" spans="1:9" ht="15">
      <c r="A120" s="24"/>
      <c r="B120" s="10"/>
      <c r="C120" s="125" t="s">
        <v>22</v>
      </c>
      <c r="D120" s="125"/>
      <c r="E120" s="125"/>
      <c r="F120" s="125"/>
      <c r="G120" s="125" t="s">
        <v>20</v>
      </c>
      <c r="H120" s="125"/>
      <c r="I120" s="25" t="s">
        <v>21</v>
      </c>
    </row>
    <row r="121" spans="1:9" ht="15">
      <c r="A121" s="24"/>
      <c r="B121" s="11" t="s">
        <v>35</v>
      </c>
      <c r="C121" s="15" t="s">
        <v>13</v>
      </c>
      <c r="D121" s="10" t="s">
        <v>14</v>
      </c>
      <c r="E121" s="15" t="s">
        <v>15</v>
      </c>
      <c r="F121" s="10" t="s">
        <v>16</v>
      </c>
      <c r="G121" s="12" t="s">
        <v>17</v>
      </c>
      <c r="H121" s="12" t="s">
        <v>18</v>
      </c>
      <c r="I121" s="26" t="s">
        <v>19</v>
      </c>
    </row>
    <row r="122" spans="1:9" ht="15">
      <c r="A122" s="123" t="s">
        <v>1</v>
      </c>
      <c r="B122" s="47" t="s">
        <v>77</v>
      </c>
      <c r="C122" s="42"/>
      <c r="D122" s="44">
        <v>40</v>
      </c>
      <c r="E122" s="67"/>
      <c r="F122" s="45">
        <f aca="true" t="shared" si="20" ref="F122:F146">(E122*365)*C122</f>
        <v>0</v>
      </c>
      <c r="G122" s="13">
        <f aca="true" t="shared" si="21" ref="G122:G146">(D122*F122)/1000</f>
        <v>0</v>
      </c>
      <c r="H122" s="14">
        <f>LOOKUP($P11,$N11:$O27)*G122</f>
        <v>0</v>
      </c>
      <c r="I122" s="27">
        <f>H122/12</f>
        <v>0</v>
      </c>
    </row>
    <row r="123" spans="1:9" ht="15" customHeight="1">
      <c r="A123" s="123"/>
      <c r="B123" s="47" t="s">
        <v>78</v>
      </c>
      <c r="C123" s="42"/>
      <c r="D123" s="44">
        <v>60</v>
      </c>
      <c r="E123" s="67"/>
      <c r="F123" s="45">
        <f t="shared" si="20"/>
        <v>0</v>
      </c>
      <c r="G123" s="13">
        <f t="shared" si="21"/>
        <v>0</v>
      </c>
      <c r="H123" s="14">
        <f>LOOKUP($P11,$N11:$O27)*G123</f>
        <v>0</v>
      </c>
      <c r="I123" s="27">
        <f aca="true" t="shared" si="22" ref="I123:I146">H123/12</f>
        <v>0</v>
      </c>
    </row>
    <row r="124" spans="1:9" ht="15" customHeight="1">
      <c r="A124" s="123"/>
      <c r="B124" s="47" t="s">
        <v>79</v>
      </c>
      <c r="C124" s="42"/>
      <c r="D124" s="44">
        <v>75</v>
      </c>
      <c r="E124" s="67"/>
      <c r="F124" s="45">
        <f t="shared" si="20"/>
        <v>0</v>
      </c>
      <c r="G124" s="13">
        <f t="shared" si="21"/>
        <v>0</v>
      </c>
      <c r="H124" s="14">
        <f>LOOKUP($P11,$N11:$O27)*G124</f>
        <v>0</v>
      </c>
      <c r="I124" s="27">
        <f t="shared" si="22"/>
        <v>0</v>
      </c>
    </row>
    <row r="125" spans="1:9" ht="15" customHeight="1">
      <c r="A125" s="123"/>
      <c r="B125" s="47" t="s">
        <v>80</v>
      </c>
      <c r="C125" s="42"/>
      <c r="D125" s="44">
        <v>100</v>
      </c>
      <c r="E125" s="67"/>
      <c r="F125" s="45">
        <f t="shared" si="20"/>
        <v>0</v>
      </c>
      <c r="G125" s="13">
        <f t="shared" si="21"/>
        <v>0</v>
      </c>
      <c r="H125" s="14">
        <f>LOOKUP($P11,$N11:$O27)*G125</f>
        <v>0</v>
      </c>
      <c r="I125" s="27">
        <f t="shared" si="22"/>
        <v>0</v>
      </c>
    </row>
    <row r="126" spans="1:9" ht="15" customHeight="1">
      <c r="A126" s="123" t="s">
        <v>81</v>
      </c>
      <c r="B126" s="47" t="s">
        <v>77</v>
      </c>
      <c r="C126" s="42"/>
      <c r="D126" s="44">
        <v>40</v>
      </c>
      <c r="E126" s="67"/>
      <c r="F126" s="45">
        <f t="shared" si="20"/>
        <v>0</v>
      </c>
      <c r="G126" s="13">
        <f t="shared" si="21"/>
        <v>0</v>
      </c>
      <c r="H126" s="14">
        <f>LOOKUP($P11,$N11:$O27)*G126</f>
        <v>0</v>
      </c>
      <c r="I126" s="27">
        <f t="shared" si="22"/>
        <v>0</v>
      </c>
    </row>
    <row r="127" spans="1:9" ht="15">
      <c r="A127" s="123"/>
      <c r="B127" s="47" t="s">
        <v>78</v>
      </c>
      <c r="C127" s="42"/>
      <c r="D127" s="44">
        <v>60</v>
      </c>
      <c r="E127" s="67"/>
      <c r="F127" s="45">
        <f t="shared" si="20"/>
        <v>0</v>
      </c>
      <c r="G127" s="13">
        <f t="shared" si="21"/>
        <v>0</v>
      </c>
      <c r="H127" s="14">
        <f>LOOKUP($P11,$N11:$O27)*G127</f>
        <v>0</v>
      </c>
      <c r="I127" s="27">
        <f t="shared" si="22"/>
        <v>0</v>
      </c>
    </row>
    <row r="128" spans="1:9" ht="15">
      <c r="A128" s="123"/>
      <c r="B128" s="47" t="s">
        <v>79</v>
      </c>
      <c r="C128" s="42"/>
      <c r="D128" s="44">
        <v>75</v>
      </c>
      <c r="E128" s="67"/>
      <c r="F128" s="45">
        <f t="shared" si="20"/>
        <v>0</v>
      </c>
      <c r="G128" s="13">
        <f t="shared" si="21"/>
        <v>0</v>
      </c>
      <c r="H128" s="14">
        <f>LOOKUP($P11,$N11:$O27)*G128</f>
        <v>0</v>
      </c>
      <c r="I128" s="27">
        <f t="shared" si="22"/>
        <v>0</v>
      </c>
    </row>
    <row r="129" spans="1:9" ht="15" customHeight="1">
      <c r="A129" s="123"/>
      <c r="B129" s="47" t="s">
        <v>80</v>
      </c>
      <c r="C129" s="42"/>
      <c r="D129" s="44">
        <v>100</v>
      </c>
      <c r="E129" s="67"/>
      <c r="F129" s="45">
        <f t="shared" si="20"/>
        <v>0</v>
      </c>
      <c r="G129" s="13">
        <f t="shared" si="21"/>
        <v>0</v>
      </c>
      <c r="H129" s="14">
        <f>LOOKUP($P11,$N11:$O27)*G129</f>
        <v>0</v>
      </c>
      <c r="I129" s="27">
        <f t="shared" si="22"/>
        <v>0</v>
      </c>
    </row>
    <row r="130" spans="1:9" ht="15">
      <c r="A130" s="123" t="s">
        <v>8</v>
      </c>
      <c r="B130" s="47" t="s">
        <v>77</v>
      </c>
      <c r="C130" s="42"/>
      <c r="D130" s="44">
        <v>40</v>
      </c>
      <c r="E130" s="67"/>
      <c r="F130" s="45">
        <f t="shared" si="20"/>
        <v>0</v>
      </c>
      <c r="G130" s="13">
        <f t="shared" si="21"/>
        <v>0</v>
      </c>
      <c r="H130" s="14">
        <f>LOOKUP($P11,$N11:$O27)*G130</f>
        <v>0</v>
      </c>
      <c r="I130" s="27">
        <f t="shared" si="22"/>
        <v>0</v>
      </c>
    </row>
    <row r="131" spans="1:9" ht="15">
      <c r="A131" s="123"/>
      <c r="B131" s="47" t="s">
        <v>78</v>
      </c>
      <c r="C131" s="42"/>
      <c r="D131" s="44">
        <v>60</v>
      </c>
      <c r="E131" s="67"/>
      <c r="F131" s="45">
        <f t="shared" si="20"/>
        <v>0</v>
      </c>
      <c r="G131" s="13">
        <f t="shared" si="21"/>
        <v>0</v>
      </c>
      <c r="H131" s="14">
        <f>LOOKUP($P11,$N11:$O27)*G131</f>
        <v>0</v>
      </c>
      <c r="I131" s="27">
        <f t="shared" si="22"/>
        <v>0</v>
      </c>
    </row>
    <row r="132" spans="1:9" ht="15">
      <c r="A132" s="123"/>
      <c r="B132" s="47" t="s">
        <v>79</v>
      </c>
      <c r="C132" s="42"/>
      <c r="D132" s="44">
        <v>75</v>
      </c>
      <c r="E132" s="67"/>
      <c r="F132" s="45">
        <f t="shared" si="20"/>
        <v>0</v>
      </c>
      <c r="G132" s="13">
        <f t="shared" si="21"/>
        <v>0</v>
      </c>
      <c r="H132" s="14">
        <f>LOOKUP($P11,$N11:$O27)*G132</f>
        <v>0</v>
      </c>
      <c r="I132" s="27">
        <f t="shared" si="22"/>
        <v>0</v>
      </c>
    </row>
    <row r="133" spans="1:9" ht="15">
      <c r="A133" s="123"/>
      <c r="B133" s="47" t="s">
        <v>80</v>
      </c>
      <c r="C133" s="42"/>
      <c r="D133" s="44">
        <v>100</v>
      </c>
      <c r="E133" s="67"/>
      <c r="F133" s="45">
        <f t="shared" si="20"/>
        <v>0</v>
      </c>
      <c r="G133" s="13">
        <f t="shared" si="21"/>
        <v>0</v>
      </c>
      <c r="H133" s="14">
        <f>LOOKUP($P11,$N11:$O27)*G133</f>
        <v>0</v>
      </c>
      <c r="I133" s="27">
        <f t="shared" si="22"/>
        <v>0</v>
      </c>
    </row>
    <row r="134" spans="1:9" ht="15">
      <c r="A134" s="123" t="s">
        <v>82</v>
      </c>
      <c r="B134" s="47" t="s">
        <v>77</v>
      </c>
      <c r="C134" s="42"/>
      <c r="D134" s="44">
        <v>40</v>
      </c>
      <c r="E134" s="67"/>
      <c r="F134" s="45">
        <f t="shared" si="20"/>
        <v>0</v>
      </c>
      <c r="G134" s="13">
        <f t="shared" si="21"/>
        <v>0</v>
      </c>
      <c r="H134" s="14">
        <f>LOOKUP($P11,$N11:$O27)*G134</f>
        <v>0</v>
      </c>
      <c r="I134" s="27">
        <f t="shared" si="22"/>
        <v>0</v>
      </c>
    </row>
    <row r="135" spans="1:9" ht="15">
      <c r="A135" s="123"/>
      <c r="B135" s="47" t="s">
        <v>78</v>
      </c>
      <c r="C135" s="42"/>
      <c r="D135" s="44">
        <v>60</v>
      </c>
      <c r="E135" s="67"/>
      <c r="F135" s="45">
        <f t="shared" si="20"/>
        <v>0</v>
      </c>
      <c r="G135" s="13">
        <f t="shared" si="21"/>
        <v>0</v>
      </c>
      <c r="H135" s="14">
        <f>LOOKUP($P11,$N11:$O27)*G135</f>
        <v>0</v>
      </c>
      <c r="I135" s="27">
        <f t="shared" si="22"/>
        <v>0</v>
      </c>
    </row>
    <row r="136" spans="1:9" ht="15">
      <c r="A136" s="123"/>
      <c r="B136" s="47" t="s">
        <v>79</v>
      </c>
      <c r="C136" s="42"/>
      <c r="D136" s="44">
        <v>75</v>
      </c>
      <c r="E136" s="67"/>
      <c r="F136" s="45">
        <f t="shared" si="20"/>
        <v>0</v>
      </c>
      <c r="G136" s="13">
        <f t="shared" si="21"/>
        <v>0</v>
      </c>
      <c r="H136" s="14">
        <f>LOOKUP($P11,$N11:$O27)*G136</f>
        <v>0</v>
      </c>
      <c r="I136" s="27">
        <f t="shared" si="22"/>
        <v>0</v>
      </c>
    </row>
    <row r="137" spans="1:9" ht="15" customHeight="1">
      <c r="A137" s="123"/>
      <c r="B137" s="47" t="s">
        <v>80</v>
      </c>
      <c r="C137" s="42"/>
      <c r="D137" s="44">
        <v>100</v>
      </c>
      <c r="E137" s="67"/>
      <c r="F137" s="45">
        <f t="shared" si="20"/>
        <v>0</v>
      </c>
      <c r="G137" s="13">
        <f t="shared" si="21"/>
        <v>0</v>
      </c>
      <c r="H137" s="14">
        <f>LOOKUP($P11,$N11:$O27)*G137</f>
        <v>0</v>
      </c>
      <c r="I137" s="27">
        <f t="shared" si="22"/>
        <v>0</v>
      </c>
    </row>
    <row r="138" spans="1:9" ht="15">
      <c r="A138" s="123" t="s">
        <v>3</v>
      </c>
      <c r="B138" s="47" t="s">
        <v>77</v>
      </c>
      <c r="C138" s="42"/>
      <c r="D138" s="44">
        <v>40</v>
      </c>
      <c r="E138" s="67"/>
      <c r="F138" s="45">
        <f t="shared" si="20"/>
        <v>0</v>
      </c>
      <c r="G138" s="13">
        <f t="shared" si="21"/>
        <v>0</v>
      </c>
      <c r="H138" s="14">
        <f>LOOKUP($P11,$N11:$O27)*G138</f>
        <v>0</v>
      </c>
      <c r="I138" s="27">
        <f t="shared" si="22"/>
        <v>0</v>
      </c>
    </row>
    <row r="139" spans="1:9" ht="15">
      <c r="A139" s="123"/>
      <c r="B139" s="47" t="s">
        <v>78</v>
      </c>
      <c r="C139" s="42"/>
      <c r="D139" s="44">
        <v>60</v>
      </c>
      <c r="E139" s="67"/>
      <c r="F139" s="45">
        <f t="shared" si="20"/>
        <v>0</v>
      </c>
      <c r="G139" s="13">
        <f t="shared" si="21"/>
        <v>0</v>
      </c>
      <c r="H139" s="14">
        <f>LOOKUP($P11,$N11:$O27)*G139</f>
        <v>0</v>
      </c>
      <c r="I139" s="27">
        <f t="shared" si="22"/>
        <v>0</v>
      </c>
    </row>
    <row r="140" spans="1:9" ht="15">
      <c r="A140" s="123"/>
      <c r="B140" s="47" t="s">
        <v>79</v>
      </c>
      <c r="C140" s="42"/>
      <c r="D140" s="44">
        <v>75</v>
      </c>
      <c r="E140" s="67"/>
      <c r="F140" s="45">
        <f t="shared" si="20"/>
        <v>0</v>
      </c>
      <c r="G140" s="13">
        <f t="shared" si="21"/>
        <v>0</v>
      </c>
      <c r="H140" s="14">
        <f>LOOKUP($P11,$N11:$O27)*G140</f>
        <v>0</v>
      </c>
      <c r="I140" s="27">
        <f t="shared" si="22"/>
        <v>0</v>
      </c>
    </row>
    <row r="141" spans="1:9" ht="15">
      <c r="A141" s="123"/>
      <c r="B141" s="47" t="s">
        <v>80</v>
      </c>
      <c r="C141" s="42"/>
      <c r="D141" s="44">
        <v>100</v>
      </c>
      <c r="E141" s="67"/>
      <c r="F141" s="45">
        <f t="shared" si="20"/>
        <v>0</v>
      </c>
      <c r="G141" s="13">
        <f t="shared" si="21"/>
        <v>0</v>
      </c>
      <c r="H141" s="14">
        <f>LOOKUP($P11,$N11:$O27)*G141</f>
        <v>0</v>
      </c>
      <c r="I141" s="27">
        <f t="shared" si="22"/>
        <v>0</v>
      </c>
    </row>
    <row r="142" spans="1:9" ht="15">
      <c r="A142" s="123" t="s">
        <v>83</v>
      </c>
      <c r="B142" s="47" t="s">
        <v>77</v>
      </c>
      <c r="C142" s="42"/>
      <c r="D142" s="44">
        <v>40</v>
      </c>
      <c r="E142" s="67"/>
      <c r="F142" s="45">
        <f t="shared" si="20"/>
        <v>0</v>
      </c>
      <c r="G142" s="13">
        <f t="shared" si="21"/>
        <v>0</v>
      </c>
      <c r="H142" s="14">
        <f>LOOKUP($P11,$N11:$O27)*G142</f>
        <v>0</v>
      </c>
      <c r="I142" s="27">
        <f t="shared" si="22"/>
        <v>0</v>
      </c>
    </row>
    <row r="143" spans="1:9" ht="15">
      <c r="A143" s="123"/>
      <c r="B143" s="47" t="s">
        <v>78</v>
      </c>
      <c r="C143" s="42"/>
      <c r="D143" s="44">
        <v>60</v>
      </c>
      <c r="E143" s="67"/>
      <c r="F143" s="45">
        <f t="shared" si="20"/>
        <v>0</v>
      </c>
      <c r="G143" s="13">
        <f t="shared" si="21"/>
        <v>0</v>
      </c>
      <c r="H143" s="14">
        <f>LOOKUP($P11,$N11:$O27)*G143</f>
        <v>0</v>
      </c>
      <c r="I143" s="27">
        <f t="shared" si="22"/>
        <v>0</v>
      </c>
    </row>
    <row r="144" spans="1:9" ht="15">
      <c r="A144" s="123"/>
      <c r="B144" s="47" t="s">
        <v>79</v>
      </c>
      <c r="C144" s="42"/>
      <c r="D144" s="44">
        <v>75</v>
      </c>
      <c r="E144" s="67"/>
      <c r="F144" s="45">
        <f t="shared" si="20"/>
        <v>0</v>
      </c>
      <c r="G144" s="13">
        <f t="shared" si="21"/>
        <v>0</v>
      </c>
      <c r="H144" s="14">
        <f>LOOKUP($P11,$N11:$O27)*G144</f>
        <v>0</v>
      </c>
      <c r="I144" s="27">
        <f t="shared" si="22"/>
        <v>0</v>
      </c>
    </row>
    <row r="145" spans="1:9" ht="15">
      <c r="A145" s="123"/>
      <c r="B145" s="47" t="s">
        <v>80</v>
      </c>
      <c r="C145" s="42"/>
      <c r="D145" s="44">
        <v>100</v>
      </c>
      <c r="E145" s="67"/>
      <c r="F145" s="45">
        <f t="shared" si="20"/>
        <v>0</v>
      </c>
      <c r="G145" s="13">
        <f t="shared" si="21"/>
        <v>0</v>
      </c>
      <c r="H145" s="14">
        <f>LOOKUP($P11,$N11:$O27)*G145</f>
        <v>0</v>
      </c>
      <c r="I145" s="27">
        <f t="shared" si="22"/>
        <v>0</v>
      </c>
    </row>
    <row r="146" spans="1:9" ht="15">
      <c r="A146" s="124"/>
      <c r="B146" s="49" t="s">
        <v>112</v>
      </c>
      <c r="C146" s="42"/>
      <c r="D146" s="50">
        <v>250</v>
      </c>
      <c r="E146" s="67"/>
      <c r="F146" s="51">
        <f t="shared" si="20"/>
        <v>0</v>
      </c>
      <c r="G146" s="20">
        <f t="shared" si="21"/>
        <v>0</v>
      </c>
      <c r="H146" s="21">
        <f>LOOKUP($P11,$N11:$O27)*G146</f>
        <v>0</v>
      </c>
      <c r="I146" s="30">
        <f t="shared" si="22"/>
        <v>0</v>
      </c>
    </row>
    <row r="147" spans="1:9" ht="32.25" thickBot="1">
      <c r="A147" s="121" t="s">
        <v>91</v>
      </c>
      <c r="B147" s="122"/>
      <c r="C147" s="122"/>
      <c r="D147" s="82" t="s">
        <v>10</v>
      </c>
      <c r="E147" s="83">
        <f>SUM(E9,E28,E37,E55,E64,E69,E75,E85,E92,E104,E110,E119)</f>
        <v>0</v>
      </c>
      <c r="F147" s="82" t="s">
        <v>11</v>
      </c>
      <c r="G147" s="84">
        <f>SUM(G9,G28,G37,G55,G64,G69,G75,G85,G92,G104,G110,G119)</f>
        <v>0</v>
      </c>
      <c r="H147" s="82" t="s">
        <v>12</v>
      </c>
      <c r="I147" s="85">
        <f>SUM(I9,I28,I37,I55,I64,I69,I75,I85,I92,I104,I110,I119)</f>
        <v>0</v>
      </c>
    </row>
    <row r="148" spans="1:9" ht="32.25" thickBot="1">
      <c r="A148" s="116" t="s">
        <v>89</v>
      </c>
      <c r="B148" s="117"/>
      <c r="C148" s="117"/>
      <c r="D148" s="78" t="s">
        <v>10</v>
      </c>
      <c r="E148" s="79">
        <f>1200*12</f>
        <v>14400</v>
      </c>
      <c r="F148" s="78" t="s">
        <v>11</v>
      </c>
      <c r="G148" s="80">
        <f>LOOKUP($P11,$N11:$O27)*E148</f>
        <v>1728</v>
      </c>
      <c r="H148" s="78" t="s">
        <v>12</v>
      </c>
      <c r="I148" s="81">
        <f>G148/12</f>
        <v>144</v>
      </c>
    </row>
    <row r="149" spans="1:9" ht="32.25" thickBot="1">
      <c r="A149" s="118" t="s">
        <v>90</v>
      </c>
      <c r="B149" s="119"/>
      <c r="C149" s="120"/>
      <c r="D149" s="31" t="s">
        <v>10</v>
      </c>
      <c r="E149" s="32">
        <f>E148-E147</f>
        <v>14400</v>
      </c>
      <c r="F149" s="31" t="s">
        <v>11</v>
      </c>
      <c r="G149" s="40">
        <f>G148-G147</f>
        <v>1728</v>
      </c>
      <c r="H149" s="31" t="s">
        <v>12</v>
      </c>
      <c r="I149" s="40">
        <f>I148-I147</f>
        <v>144</v>
      </c>
    </row>
    <row r="153" ht="15" customHeight="1"/>
  </sheetData>
  <sheetProtection sheet="1" objects="1" scenarios="1" selectLockedCells="1"/>
  <mergeCells count="36">
    <mergeCell ref="C93:F93"/>
    <mergeCell ref="G93:H93"/>
    <mergeCell ref="C105:F105"/>
    <mergeCell ref="G105:H105"/>
    <mergeCell ref="A41:A47"/>
    <mergeCell ref="A48:A54"/>
    <mergeCell ref="C65:F65"/>
    <mergeCell ref="G65:H65"/>
    <mergeCell ref="C76:F76"/>
    <mergeCell ref="G76:H76"/>
    <mergeCell ref="C86:F86"/>
    <mergeCell ref="G86:H86"/>
    <mergeCell ref="C56:F56"/>
    <mergeCell ref="G56:H56"/>
    <mergeCell ref="C10:F10"/>
    <mergeCell ref="C29:F29"/>
    <mergeCell ref="G29:H29"/>
    <mergeCell ref="G38:H38"/>
    <mergeCell ref="C70:F70"/>
    <mergeCell ref="G70:H70"/>
    <mergeCell ref="A7:I8"/>
    <mergeCell ref="A148:C148"/>
    <mergeCell ref="A149:C149"/>
    <mergeCell ref="A147:C147"/>
    <mergeCell ref="A134:A137"/>
    <mergeCell ref="A138:A141"/>
    <mergeCell ref="A142:A146"/>
    <mergeCell ref="C120:F120"/>
    <mergeCell ref="G120:H120"/>
    <mergeCell ref="A122:A125"/>
    <mergeCell ref="A126:A129"/>
    <mergeCell ref="A130:A133"/>
    <mergeCell ref="C111:F111"/>
    <mergeCell ref="G111:H111"/>
    <mergeCell ref="C38:F38"/>
    <mergeCell ref="G10:H10"/>
  </mergeCells>
  <conditionalFormatting sqref="A149:I149">
    <cfRule type="expression" priority="1" dxfId="2">
      <formula>$E$147&lt;$E$148</formula>
    </cfRule>
    <cfRule type="expression" priority="2" dxfId="3">
      <formula>$E$147&gt;$E$148</formula>
    </cfRule>
  </conditionalFormatting>
  <printOptions horizontalCentered="1" verticalCentered="1"/>
  <pageMargins left="0.53" right="0.42" top="0.2" bottom="0.2" header="0.2" footer="0.2"/>
  <pageSetup horizontalDpi="600" verticalDpi="600" orientation="portrait" r:id="rId3"/>
  <customProperties>
    <customPr name="SSCSheetTrackingNo" r:id="rId4"/>
  </customPropertie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SSCSheetTrackingNo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SSCSheetTrackingNo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Ocala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2013-02-26T20:02:26Z</cp:lastPrinted>
  <dcterms:created xsi:type="dcterms:W3CDTF">2013-01-30T20:21:23Z</dcterms:created>
  <dcterms:modified xsi:type="dcterms:W3CDTF">2013-03-12T11:35:15Z</dcterms:modified>
  <cp:category/>
  <cp:version/>
  <cp:contentType/>
  <cp:contentStatus/>
</cp:coreProperties>
</file>